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20" tabRatio="710" activeTab="2"/>
  </bookViews>
  <sheets>
    <sheet name="Key Definitions" sheetId="1" r:id="rId1"/>
    <sheet name="SUMMARY DATA" sheetId="2" r:id="rId2"/>
    <sheet name="Detail Data 2019-2020" sheetId="3" r:id="rId3"/>
    <sheet name="Detail Data 2018-2019" sheetId="4" r:id="rId4"/>
    <sheet name="Detail Data 2017-2018" sheetId="5" r:id="rId5"/>
  </sheets>
  <definedNames/>
  <calcPr fullCalcOnLoad="1"/>
</workbook>
</file>

<file path=xl/sharedStrings.xml><?xml version="1.0" encoding="utf-8"?>
<sst xmlns="http://schemas.openxmlformats.org/spreadsheetml/2006/main" count="662" uniqueCount="117">
  <si>
    <t>M</t>
  </si>
  <si>
    <t>C</t>
  </si>
  <si>
    <t>Region</t>
  </si>
  <si>
    <t>Player Loss</t>
  </si>
  <si>
    <t>#of venues</t>
  </si>
  <si>
    <t># of EGMs</t>
  </si>
  <si>
    <t>LGA Name</t>
  </si>
  <si>
    <t>No of Venues</t>
  </si>
  <si>
    <t>No of Egms</t>
  </si>
  <si>
    <t>Shire of Wellington</t>
  </si>
  <si>
    <t>Rural City of Wodonga</t>
  </si>
  <si>
    <t>City of Warrnambool</t>
  </si>
  <si>
    <t>City of Greater Bendigo</t>
  </si>
  <si>
    <t>City of Ballarat</t>
  </si>
  <si>
    <t>Rural City of Swan Hill</t>
  </si>
  <si>
    <t>City of Greater Shepparton</t>
  </si>
  <si>
    <t>Rural City of Mildura</t>
  </si>
  <si>
    <t>Shire of East Gippsland</t>
  </si>
  <si>
    <t>Shire of Bass Coast</t>
  </si>
  <si>
    <t>City of Latrobe</t>
  </si>
  <si>
    <t>Shire of Surf Coast</t>
  </si>
  <si>
    <t>Shire of South Gippsland</t>
  </si>
  <si>
    <t>Shire of Macedon Ranges</t>
  </si>
  <si>
    <t>Rural City of Horsham</t>
  </si>
  <si>
    <t>Shire of Baw Baw</t>
  </si>
  <si>
    <t>Rural City of Wangaratta</t>
  </si>
  <si>
    <t>City of Melbourne</t>
  </si>
  <si>
    <t>City of Moreland</t>
  </si>
  <si>
    <t>City of Darebin</t>
  </si>
  <si>
    <t>City of Boroondara</t>
  </si>
  <si>
    <t>City of Whitehorse</t>
  </si>
  <si>
    <t>City of Manningham</t>
  </si>
  <si>
    <t>City of Banyule</t>
  </si>
  <si>
    <t>City of Knox</t>
  </si>
  <si>
    <t>City of Monash</t>
  </si>
  <si>
    <t>City of Port Phillip</t>
  </si>
  <si>
    <t>City of Kingston</t>
  </si>
  <si>
    <t>City of Greater Dandenong</t>
  </si>
  <si>
    <t>City of Frankston</t>
  </si>
  <si>
    <t>City of Maroondah</t>
  </si>
  <si>
    <t>City of Casey</t>
  </si>
  <si>
    <t>Shire of Cardinia</t>
  </si>
  <si>
    <t>Shire of Yarra Ranges</t>
  </si>
  <si>
    <t>City of Hume</t>
  </si>
  <si>
    <t>City of Brimbank</t>
  </si>
  <si>
    <t>City of Hobsons Bay</t>
  </si>
  <si>
    <t>City of Wyndham</t>
  </si>
  <si>
    <t>Shire of Mornington Peninsula</t>
  </si>
  <si>
    <t>City of Yarra</t>
  </si>
  <si>
    <t>City of Maribyrnong</t>
  </si>
  <si>
    <t>City of Stonnington</t>
  </si>
  <si>
    <t>City of Glen Eira</t>
  </si>
  <si>
    <t>City of Bayside</t>
  </si>
  <si>
    <t>City of Moonee Valley</t>
  </si>
  <si>
    <t>SHIRE OF CENTRAL GOLDFIELDS</t>
  </si>
  <si>
    <t>LGA SELECTION:</t>
  </si>
  <si>
    <t>MONTH</t>
  </si>
  <si>
    <t>TOTAL:</t>
  </si>
  <si>
    <t>NOTE: Yellow highlight below represent filterable fields. Place cursor</t>
  </si>
  <si>
    <t>on field to access filter options.</t>
  </si>
  <si>
    <t>Expenditure</t>
  </si>
  <si>
    <t>JULY</t>
  </si>
  <si>
    <t>AUGUST</t>
  </si>
  <si>
    <t>SEPTEMBER</t>
  </si>
  <si>
    <t>OCTOBER</t>
  </si>
  <si>
    <t>NOVEMBER</t>
  </si>
  <si>
    <t>DECEMBER</t>
  </si>
  <si>
    <t>JANUARY</t>
  </si>
  <si>
    <t>FEBRUARY</t>
  </si>
  <si>
    <t>MARCH</t>
  </si>
  <si>
    <t>APRIL</t>
  </si>
  <si>
    <t>MAY</t>
  </si>
  <si>
    <t>JUNE</t>
  </si>
  <si>
    <t>Key definitions</t>
  </si>
  <si>
    <t>Data sources</t>
  </si>
  <si>
    <t>Disclaimer</t>
  </si>
  <si>
    <t>Copyright</t>
  </si>
  <si>
    <t>Electronic Gaming Machine LGA Level Expenditure</t>
  </si>
  <si>
    <t>Shire of Melton</t>
  </si>
  <si>
    <t>CITY OF WHITTLESEA</t>
  </si>
  <si>
    <t>SHIRE OF NORTHERN GRAMPIANS</t>
  </si>
  <si>
    <t>CITY OF GREATER GEELONG</t>
  </si>
  <si>
    <t>SHIRE OF COLAC-OTWAY</t>
  </si>
  <si>
    <t>SHIRE OF MOORABOOL</t>
  </si>
  <si>
    <t>SHIRE OF MITCHELL</t>
  </si>
  <si>
    <t>SHIRE OF ALPINE</t>
  </si>
  <si>
    <t>RURAL CITY OF BENALLA</t>
  </si>
  <si>
    <t>SHIRE OF CAMPASPE</t>
  </si>
  <si>
    <t>SHIRE OF GLENELG</t>
  </si>
  <si>
    <t>Please note:</t>
  </si>
  <si>
    <t>The following is a list of amalgamated LGA's in this data set:</t>
  </si>
  <si>
    <t xml:space="preserve">  CITY OF WHITTLESEA consists of City of Whittlesea and Shire of Nillumbik</t>
  </si>
  <si>
    <t xml:space="preserve">  SHIRE OF NORTHERN GRAMPIANS consists of Rural City of Ararat and Shire of Northern Grampians</t>
  </si>
  <si>
    <t xml:space="preserve">  CITY OF GREATER GEELONG consists of Borough of Queenscliffe and City of Greater Geelong</t>
  </si>
  <si>
    <t xml:space="preserve">  SHIRE OF COLAC-OTWAY consists of Shire of Corangamite and Shire of Colac-Otway</t>
  </si>
  <si>
    <t xml:space="preserve">  SHIRE OF MOORABOOL consists of Shire of Hepburn and Shire of Moorabool</t>
  </si>
  <si>
    <t xml:space="preserve">  SHIRE OF CENTRAL GOLDFIELDS consists of Shire of Central Goldfields and Shire of Mount Alexander</t>
  </si>
  <si>
    <t xml:space="preserve">  SHIRE OF MITCHELL consists of Shire of Mansfield, Shire of Murrindindi and Shire of Mitchell</t>
  </si>
  <si>
    <t xml:space="preserve">  SHIRE OF ALPINE consists of Shire of Towong and Shire of Alpine</t>
  </si>
  <si>
    <t xml:space="preserve">  RURAL CITY OF BENALLA consists of Shire of Moira, Shire of Strathbogie, and Rural City of Benalla</t>
  </si>
  <si>
    <t xml:space="preserve">  SHIRE OF CAMPASPE consists of Shire of Gannawarra and Shire of Campaspe</t>
  </si>
  <si>
    <t xml:space="preserve">  SHIRE OF GLENELG consists of Shire of Glenelg and Shire of Southern Grampians</t>
  </si>
  <si>
    <t>Data clarifications</t>
  </si>
  <si>
    <r>
      <t xml:space="preserve">The VCGLR is a statutory authority of the State Government of Victoria created under the </t>
    </r>
    <r>
      <rPr>
        <i/>
        <sz val="8"/>
        <rFont val="Arial"/>
        <family val="2"/>
      </rPr>
      <t>Victorian Commission for Gambling and Liquor Regulation Act 2011</t>
    </r>
    <r>
      <rPr>
        <sz val="8"/>
        <rFont val="Arial"/>
        <family val="2"/>
      </rPr>
      <t xml:space="preserve">. The State of Victoria owns the copyright in all material produced by the VCGLR. The State of Victoria and the VCGLR encourages the dissemination and reuse of information provided on our website. 
All material published on our website is provided under a Creative Commons 4.0 licence, with the exception of:
- any images, photographs or branding, including the Victorian Coat of Arms, the Victorian Government logo, the Department of Treasury and Finance logo, and the Commission logo; and
- content supplied by third parties.
The licence conditions are available on the Creative Commons 4.0  website - creativecommons.org/licenses/by/4.0/
</t>
    </r>
  </si>
  <si>
    <t>2017 / 2018</t>
  </si>
  <si>
    <t>2017/2018</t>
  </si>
  <si>
    <t xml:space="preserve">While the material contained in this document has been compiled with all due care, the VCGLR does not warrant or represent that the material is free from errors or omissions, or that it is exhaustive. The VCGLR does not accept any liability, nor takes responsibility for the accuracy, currency or correctness of material included in the information that has been provided either by third parties nor for the accuracy, currency, reliability or correctness of links or references to information sources (including Internet sites).
For more information visit vcglr.vic.gov.au/footer/disclaimer
</t>
  </si>
  <si>
    <r>
      <rPr>
        <b/>
        <sz val="8"/>
        <rFont val="Arial"/>
        <family val="2"/>
      </rPr>
      <t>EGM:</t>
    </r>
    <r>
      <rPr>
        <sz val="8"/>
        <rFont val="Arial"/>
        <family val="2"/>
      </rPr>
      <t xml:space="preserve"> Electronic gaming machines
</t>
    </r>
    <r>
      <rPr>
        <b/>
        <sz val="8"/>
        <rFont val="Arial"/>
        <family val="2"/>
      </rPr>
      <t xml:space="preserve">LGA: </t>
    </r>
    <r>
      <rPr>
        <sz val="8"/>
        <rFont val="Arial"/>
        <family val="2"/>
      </rPr>
      <t xml:space="preserve">Local Government Area
</t>
    </r>
    <r>
      <rPr>
        <b/>
        <sz val="8"/>
        <rFont val="Arial"/>
        <family val="2"/>
      </rPr>
      <t xml:space="preserve">EGM numbers: </t>
    </r>
    <r>
      <rPr>
        <sz val="8"/>
        <rFont val="Arial"/>
        <family val="2"/>
      </rPr>
      <t xml:space="preserve">Average number of operating EGM's at the gaming venue during the month. This figure is consistent with the average entitlement applied to the EGM tax calculation
</t>
    </r>
    <r>
      <rPr>
        <b/>
        <sz val="8"/>
        <rFont val="Arial"/>
        <family val="2"/>
      </rPr>
      <t xml:space="preserve">Venue numbers: </t>
    </r>
    <r>
      <rPr>
        <sz val="8"/>
        <rFont val="Arial"/>
        <family val="2"/>
      </rPr>
      <t xml:space="preserve">Number of approved and operating gaming venues
</t>
    </r>
    <r>
      <rPr>
        <b/>
        <sz val="8"/>
        <rFont val="Arial"/>
        <family val="2"/>
      </rPr>
      <t xml:space="preserve">Expenditure: </t>
    </r>
    <r>
      <rPr>
        <sz val="8"/>
        <rFont val="Arial"/>
        <family val="2"/>
      </rPr>
      <t xml:space="preserve">Amount of money lost by gaming patrons. Also referred to as 'player loss'
</t>
    </r>
    <r>
      <rPr>
        <b/>
        <sz val="8"/>
        <rFont val="Arial"/>
        <family val="2"/>
      </rPr>
      <t xml:space="preserve">Region: </t>
    </r>
    <r>
      <rPr>
        <sz val="8"/>
        <rFont val="Arial"/>
        <family val="2"/>
      </rPr>
      <t xml:space="preserve">Gaming venues are classified one of two regions, country or metro
</t>
    </r>
    <r>
      <rPr>
        <b/>
        <sz val="8"/>
        <rFont val="Arial"/>
        <family val="2"/>
      </rPr>
      <t xml:space="preserve">Venue Type: </t>
    </r>
    <r>
      <rPr>
        <sz val="8"/>
        <rFont val="Arial"/>
        <family val="2"/>
      </rPr>
      <t xml:space="preserve">Gaming venues are classified one of two types, hotel or club
</t>
    </r>
    <r>
      <rPr>
        <b/>
        <sz val="8"/>
        <rFont val="Arial"/>
        <family val="2"/>
      </rPr>
      <t xml:space="preserve">Country: </t>
    </r>
    <r>
      <rPr>
        <sz val="8"/>
        <rFont val="Arial"/>
        <family val="2"/>
      </rPr>
      <t xml:space="preserve">Areas in Victoria outside of Metropolitan Melbourne as determined by State Government
</t>
    </r>
    <r>
      <rPr>
        <b/>
        <sz val="8"/>
        <rFont val="Arial"/>
        <family val="2"/>
      </rPr>
      <t xml:space="preserve">Metro: </t>
    </r>
    <r>
      <rPr>
        <sz val="8"/>
        <rFont val="Arial"/>
        <family val="2"/>
      </rPr>
      <t xml:space="preserve">Areas within Metropolitan Melbourne as determined by State Government
</t>
    </r>
    <r>
      <rPr>
        <b/>
        <sz val="8"/>
        <rFont val="Arial"/>
        <family val="2"/>
      </rPr>
      <t xml:space="preserve">SEIFA DIS: </t>
    </r>
    <r>
      <rPr>
        <sz val="8"/>
        <rFont val="Arial"/>
        <family val="2"/>
      </rPr>
      <t xml:space="preserve">Socio-economic Indexes for Areas (SEIFA) Disadvantage
</t>
    </r>
    <r>
      <rPr>
        <b/>
        <sz val="8"/>
        <rFont val="Arial"/>
        <family val="2"/>
      </rPr>
      <t xml:space="preserve">SEIFA ADVDIS: </t>
    </r>
    <r>
      <rPr>
        <sz val="8"/>
        <rFont val="Arial"/>
        <family val="2"/>
      </rPr>
      <t>Socio-economic Indexes for Areas (SEIFA) Advantage Disadvantage</t>
    </r>
  </si>
  <si>
    <r>
      <rPr>
        <b/>
        <sz val="8"/>
        <rFont val="Arial"/>
        <family val="2"/>
      </rPr>
      <t xml:space="preserve">Source of Expenditure Figures: </t>
    </r>
    <r>
      <rPr>
        <sz val="8"/>
        <rFont val="Arial"/>
        <family val="2"/>
      </rPr>
      <t xml:space="preserve">Gaming expenditure data is maintained by the VCGLR based on electronic data files received from the monitoring licensee.
Gaming data released is based on accurate data available at the time of release. It is possible that financial adjustments may materialise after the release of the data and therefore will require amendment. 
</t>
    </r>
    <r>
      <rPr>
        <b/>
        <sz val="8"/>
        <rFont val="Arial"/>
        <family val="2"/>
      </rPr>
      <t xml:space="preserve">Source of SEIFA Figures: </t>
    </r>
    <r>
      <rPr>
        <sz val="8"/>
        <rFont val="Arial"/>
        <family val="2"/>
      </rPr>
      <t xml:space="preserve">Australian Bureau of Statistics, Socio-economic Indexes for Areas (SEIFA): 
- Table 2: Statistical Local Area (SLA) Index of Relative Socio-economic Advantage and Disadvantage 
- Table 3: Statistical Local Area (SLA) Index of Relative Socio-economic Disadvantage 
</t>
    </r>
    <r>
      <rPr>
        <b/>
        <sz val="8"/>
        <rFont val="Arial"/>
        <family val="2"/>
      </rPr>
      <t xml:space="preserve">Source of Unemployment Figures: </t>
    </r>
    <r>
      <rPr>
        <sz val="8"/>
        <rFont val="Arial"/>
        <family val="2"/>
      </rPr>
      <t xml:space="preserve">Department of Education, Employment and Workplace Relations, Small Area Labour Markets. Refer to deewr.gov.au/Employment/LMI/Pages/SALM.aspx
</t>
    </r>
    <r>
      <rPr>
        <b/>
        <sz val="8"/>
        <rFont val="Arial"/>
        <family val="2"/>
      </rPr>
      <t xml:space="preserve">Source of Population Figures: </t>
    </r>
    <r>
      <rPr>
        <sz val="8"/>
        <rFont val="Arial"/>
        <family val="2"/>
      </rPr>
      <t>Department of Planning and Community Development, Victoria in Future 2012, population projections by single year based on age and sex for each LGA as at 30 June 2013.</t>
    </r>
  </si>
  <si>
    <r>
      <rPr>
        <b/>
        <sz val="8"/>
        <rFont val="Arial"/>
        <family val="2"/>
      </rPr>
      <t>EGM Numbers:</t>
    </r>
    <r>
      <rPr>
        <sz val="8"/>
        <rFont val="Arial"/>
        <family val="2"/>
      </rPr>
      <t xml:space="preserve"> Average number of operating EGM's at the gaming venue during the month. This figure is consistent with the average entitlement applied to the EGM as per tax calculation.
</t>
    </r>
    <r>
      <rPr>
        <b/>
        <sz val="8"/>
        <rFont val="Arial"/>
        <family val="2"/>
      </rPr>
      <t>Gaming Machine Density</t>
    </r>
    <r>
      <rPr>
        <sz val="8"/>
        <rFont val="Arial"/>
        <family val="2"/>
      </rPr>
      <t xml:space="preserve"> calculations beyond 2013 are based on EGM numbers divided by adult population divided by 1,000 (gaming machines per 1,000 adults). 
</t>
    </r>
    <r>
      <rPr>
        <b/>
        <sz val="8"/>
        <rFont val="Arial"/>
        <family val="2"/>
      </rPr>
      <t xml:space="preserve">Expenditure / EGM: </t>
    </r>
    <r>
      <rPr>
        <sz val="8"/>
        <rFont val="Arial"/>
        <family val="2"/>
      </rPr>
      <t xml:space="preserve">Refers to the average Expenditure per Gaming Machine. From 2013, these figures are based on net expenditures divided by EGM Numbers. 
</t>
    </r>
    <r>
      <rPr>
        <b/>
        <sz val="8"/>
        <rFont val="Arial"/>
        <family val="2"/>
      </rPr>
      <t>SEIFA Scores:</t>
    </r>
    <r>
      <rPr>
        <sz val="8"/>
        <rFont val="Arial"/>
        <family val="2"/>
      </rPr>
      <t xml:space="preserve"> a lower score indicates that an area is relatively disadvantaged compared to an area with a higher score. Scores should only be used in distributive analysis. Rankings are based on highest score, for example 1st ranking in index of disadvantage means the LGA is least disadvantaged.
</t>
    </r>
    <r>
      <rPr>
        <b/>
        <sz val="8"/>
        <rFont val="Arial"/>
        <family val="2"/>
      </rPr>
      <t>Disclaimer:</t>
    </r>
    <r>
      <rPr>
        <sz val="8"/>
        <rFont val="Arial"/>
        <family val="2"/>
      </rPr>
      <t xml:space="preserve"> Care must be taken in using any figures for an LGA involving net expenditure and population. The expenditure per person in an LGA may include an amount of expenditure coming from persons not living within the LGA.
</t>
    </r>
  </si>
  <si>
    <t>Published: 27 July 2018</t>
  </si>
  <si>
    <t>2018/2019</t>
  </si>
  <si>
    <t>2018 / 2019</t>
  </si>
  <si>
    <t>Published: 26 July 2019</t>
  </si>
  <si>
    <t>2019/2020</t>
  </si>
  <si>
    <t>2019 / 2020</t>
  </si>
  <si>
    <t>Published: 24 April 2020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</si>
</sst>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mmm"/>
    <numFmt numFmtId="166" formatCode="yyyy"/>
    <numFmt numFmtId="167" formatCode="###.00"/>
    <numFmt numFmtId="168" formatCode="_-* #,##0.000_-;\-* #,##0.000_-;_-* &quot;-&quot;??_-;_-@_-"/>
    <numFmt numFmtId="169" formatCode="_-* #,##0.0_-;\-* #,##0.0_-;_-* &quot;-&quot;??_-;_-@_-"/>
    <numFmt numFmtId="170" formatCode="_-* #,##0_-;\-* #,##0_-;_-* &quot;-&quot;??_-;_-@_-"/>
    <numFmt numFmtId="171" formatCode="_-* #,##0.0000_-;\-* #,##0.0000_-;_-* &quot;-&quot;??_-;_-@_-"/>
    <numFmt numFmtId="172" formatCode="[$-C09]dddd\,\ d\ mmmm\ yyyy"/>
    <numFmt numFmtId="173" formatCode="mmm\-yyyy"/>
    <numFmt numFmtId="174" formatCode="_-&quot;$&quot;* #,##0.0_-;\-&quot;$&quot;* #,##0.0_-;_-&quot;$&quot;* &quot;-&quot;??_-;_-@_-"/>
    <numFmt numFmtId="175" formatCode="_-&quot;$&quot;* #,##0_-;\-&quot;$&quot;* #,##0_-;_-&quot;$&quot;* &quot;-&quot;??_-;_-@_-"/>
    <numFmt numFmtId="176" formatCode="&quot;$&quot;#,##0.00"/>
    <numFmt numFmtId="177" formatCode="0.0%"/>
    <numFmt numFmtId="178" formatCode="0.000000"/>
    <numFmt numFmtId="179" formatCode="0.00000"/>
    <numFmt numFmtId="180" formatCode="0.0000"/>
    <numFmt numFmtId="181" formatCode="0.000"/>
    <numFmt numFmtId="182" formatCode="0.0"/>
    <numFmt numFmtId="183" formatCode="#,##0_ ;\-#,##0\ "/>
  </numFmts>
  <fonts count="62">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sz val="9"/>
      <name val="Arial"/>
      <family val="2"/>
    </font>
    <font>
      <b/>
      <sz val="9"/>
      <name val="Arial"/>
      <family val="2"/>
    </font>
    <font>
      <sz val="9"/>
      <color indexed="8"/>
      <name val="Arial"/>
      <family val="2"/>
    </font>
    <font>
      <b/>
      <sz val="11"/>
      <name val="Arial"/>
      <family val="2"/>
    </font>
    <font>
      <b/>
      <sz val="20"/>
      <name val="Arial"/>
      <family val="2"/>
    </font>
    <font>
      <b/>
      <sz val="12"/>
      <name val="Arial"/>
      <family val="2"/>
    </font>
    <font>
      <b/>
      <sz val="10"/>
      <name val="Arial"/>
      <family val="2"/>
    </font>
    <font>
      <u val="single"/>
      <sz val="10"/>
      <name val="Arial"/>
      <family val="2"/>
    </font>
    <font>
      <i/>
      <sz val="8"/>
      <name val="Arial"/>
      <family val="2"/>
    </font>
    <font>
      <sz val="8"/>
      <color indexed="8"/>
      <name val="Arial"/>
      <family val="2"/>
    </font>
    <font>
      <i/>
      <sz val="8"/>
      <color indexed="8"/>
      <name val="Arial"/>
      <family val="2"/>
    </font>
    <font>
      <u val="single"/>
      <sz val="8"/>
      <color indexed="12"/>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u val="single"/>
      <sz val="8"/>
      <color indexed="8"/>
      <name val="Verdana"/>
      <family val="2"/>
    </font>
    <font>
      <b/>
      <sz val="10"/>
      <color indexed="9"/>
      <name val="Arial"/>
      <family val="2"/>
    </font>
    <font>
      <b/>
      <sz val="10"/>
      <color indexed="9"/>
      <name val="Calibri"/>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u val="single"/>
      <sz val="8"/>
      <color rgb="FF000000"/>
      <name val="Verdana"/>
      <family val="2"/>
    </font>
    <font>
      <b/>
      <sz val="10"/>
      <color theme="0"/>
      <name val="Arial"/>
      <family val="2"/>
    </font>
    <font>
      <b/>
      <sz val="10"/>
      <color theme="0"/>
      <name val="Calibri"/>
      <family val="2"/>
    </font>
    <font>
      <b/>
      <sz val="10"/>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theme="0" tint="-0.24993999302387238"/>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style="medium"/>
      <bottom style="mediu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style="medium"/>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4">
    <xf numFmtId="0" fontId="0" fillId="0" borderId="0" xfId="0" applyAlignment="1">
      <alignment/>
    </xf>
    <xf numFmtId="0" fontId="1" fillId="0" borderId="0" xfId="0" applyFont="1" applyAlignment="1">
      <alignment/>
    </xf>
    <xf numFmtId="0" fontId="5" fillId="0" borderId="0" xfId="0" applyFont="1" applyFill="1" applyBorder="1" applyAlignment="1">
      <alignment/>
    </xf>
    <xf numFmtId="0" fontId="8" fillId="0" borderId="0" xfId="0" applyFont="1" applyFill="1" applyAlignment="1">
      <alignment/>
    </xf>
    <xf numFmtId="170" fontId="5" fillId="0" borderId="0" xfId="42" applyNumberFormat="1" applyFont="1" applyBorder="1" applyAlignment="1">
      <alignment horizontal="center"/>
    </xf>
    <xf numFmtId="43" fontId="5" fillId="0" borderId="0" xfId="42" applyFont="1" applyBorder="1" applyAlignment="1">
      <alignment horizontal="center"/>
    </xf>
    <xf numFmtId="0" fontId="1" fillId="0" borderId="0" xfId="0" applyFont="1" applyBorder="1" applyAlignment="1">
      <alignment/>
    </xf>
    <xf numFmtId="0" fontId="5" fillId="0" borderId="0" xfId="0" applyFont="1" applyBorder="1" applyAlignment="1">
      <alignment horizontal="left"/>
    </xf>
    <xf numFmtId="0" fontId="5" fillId="0" borderId="0" xfId="0" applyFont="1" applyBorder="1" applyAlignment="1">
      <alignment horizontal="center"/>
    </xf>
    <xf numFmtId="0" fontId="7" fillId="0" borderId="0" xfId="0" applyFont="1" applyBorder="1" applyAlignment="1">
      <alignment horizontal="center"/>
    </xf>
    <xf numFmtId="0" fontId="1" fillId="0" borderId="0" xfId="0" applyFont="1" applyAlignment="1">
      <alignment/>
    </xf>
    <xf numFmtId="0" fontId="1" fillId="0" borderId="0" xfId="0" applyFont="1" applyAlignment="1">
      <alignment wrapText="1"/>
    </xf>
    <xf numFmtId="0" fontId="1" fillId="0" borderId="10" xfId="0" applyFont="1" applyBorder="1" applyAlignment="1">
      <alignment/>
    </xf>
    <xf numFmtId="0" fontId="1" fillId="0" borderId="11" xfId="0" applyFont="1" applyBorder="1" applyAlignment="1">
      <alignment/>
    </xf>
    <xf numFmtId="0" fontId="4" fillId="32" borderId="11" xfId="0" applyFont="1" applyFill="1" applyBorder="1" applyAlignment="1">
      <alignment horizontal="center" wrapText="1"/>
    </xf>
    <xf numFmtId="17" fontId="4" fillId="0" borderId="12" xfId="0" applyNumberFormat="1" applyFont="1" applyBorder="1" applyAlignment="1">
      <alignment/>
    </xf>
    <xf numFmtId="0" fontId="5" fillId="0" borderId="0" xfId="0" applyFont="1" applyBorder="1" applyAlignment="1">
      <alignment/>
    </xf>
    <xf numFmtId="43" fontId="5" fillId="0" borderId="0" xfId="42" applyFont="1" applyBorder="1" applyAlignment="1">
      <alignment/>
    </xf>
    <xf numFmtId="170" fontId="5" fillId="0" borderId="0" xfId="42" applyNumberFormat="1" applyFont="1" applyBorder="1" applyAlignment="1">
      <alignment/>
    </xf>
    <xf numFmtId="0" fontId="5" fillId="0" borderId="0" xfId="0" applyFont="1" applyFill="1" applyBorder="1" applyAlignment="1">
      <alignment horizontal="center"/>
    </xf>
    <xf numFmtId="0" fontId="6" fillId="0" borderId="0" xfId="0" applyFont="1" applyBorder="1" applyAlignment="1">
      <alignment/>
    </xf>
    <xf numFmtId="0" fontId="1" fillId="0" borderId="0" xfId="0" applyFont="1" applyBorder="1" applyAlignment="1">
      <alignment/>
    </xf>
    <xf numFmtId="17" fontId="4" fillId="0" borderId="13" xfId="0" applyNumberFormat="1" applyFont="1" applyBorder="1" applyAlignment="1">
      <alignment horizontal="right"/>
    </xf>
    <xf numFmtId="0" fontId="1" fillId="0" borderId="0" xfId="0" applyFont="1" applyAlignment="1">
      <alignment horizontal="center"/>
    </xf>
    <xf numFmtId="0" fontId="4" fillId="0" borderId="0" xfId="0" applyFont="1" applyFill="1" applyAlignment="1">
      <alignment/>
    </xf>
    <xf numFmtId="0" fontId="1" fillId="0" borderId="0" xfId="0" applyFont="1" applyAlignment="1">
      <alignment horizontal="center"/>
    </xf>
    <xf numFmtId="0" fontId="6" fillId="0" borderId="0" xfId="0" applyFont="1" applyFill="1" applyAlignment="1">
      <alignment horizontal="right"/>
    </xf>
    <xf numFmtId="0" fontId="4" fillId="32" borderId="14" xfId="0" applyFont="1" applyFill="1" applyBorder="1" applyAlignment="1">
      <alignment horizontal="center" wrapText="1"/>
    </xf>
    <xf numFmtId="175" fontId="1" fillId="0" borderId="0" xfId="44" applyNumberFormat="1" applyFont="1" applyBorder="1" applyAlignment="1">
      <alignment/>
    </xf>
    <xf numFmtId="175" fontId="4" fillId="0" borderId="14" xfId="44" applyNumberFormat="1" applyFont="1" applyBorder="1" applyAlignment="1">
      <alignment/>
    </xf>
    <xf numFmtId="0" fontId="4" fillId="32" borderId="15" xfId="0" applyFont="1" applyFill="1" applyBorder="1" applyAlignment="1">
      <alignment horizontal="center" wrapText="1"/>
    </xf>
    <xf numFmtId="0" fontId="1" fillId="0" borderId="16" xfId="0" applyFont="1" applyBorder="1" applyAlignment="1">
      <alignment/>
    </xf>
    <xf numFmtId="0" fontId="1" fillId="0" borderId="15" xfId="0" applyFont="1" applyBorder="1" applyAlignment="1">
      <alignment/>
    </xf>
    <xf numFmtId="49" fontId="1" fillId="0" borderId="12" xfId="0" applyNumberFormat="1" applyFont="1" applyBorder="1" applyAlignment="1">
      <alignment horizontal="center"/>
    </xf>
    <xf numFmtId="0" fontId="4" fillId="0" borderId="12" xfId="0" applyFont="1" applyFill="1" applyBorder="1" applyAlignment="1">
      <alignment horizontal="center"/>
    </xf>
    <xf numFmtId="0" fontId="4" fillId="0" borderId="0" xfId="0" applyFont="1" applyFill="1" applyBorder="1" applyAlignment="1">
      <alignment horizontal="center" wrapText="1"/>
    </xf>
    <xf numFmtId="0" fontId="4" fillId="0" borderId="16" xfId="0" applyFont="1" applyFill="1" applyBorder="1" applyAlignment="1">
      <alignment horizontal="center" wrapText="1"/>
    </xf>
    <xf numFmtId="0" fontId="4" fillId="0" borderId="10" xfId="0" applyFont="1" applyFill="1" applyBorder="1" applyAlignment="1">
      <alignment horizontal="center" wrapText="1"/>
    </xf>
    <xf numFmtId="0" fontId="1" fillId="0" borderId="0" xfId="0" applyFont="1" applyFill="1" applyAlignment="1">
      <alignment horizontal="center"/>
    </xf>
    <xf numFmtId="0" fontId="7" fillId="0" borderId="0" xfId="0" applyFont="1" applyFill="1" applyBorder="1" applyAlignment="1">
      <alignment horizontal="center"/>
    </xf>
    <xf numFmtId="0" fontId="1" fillId="0" borderId="0" xfId="0" applyFont="1" applyFill="1" applyAlignment="1">
      <alignment horizontal="center"/>
    </xf>
    <xf numFmtId="43" fontId="5" fillId="0" borderId="0" xfId="0" applyNumberFormat="1" applyFont="1" applyBorder="1" applyAlignment="1">
      <alignment/>
    </xf>
    <xf numFmtId="0" fontId="5" fillId="0" borderId="0" xfId="0" applyFont="1" applyBorder="1" applyAlignment="1">
      <alignment horizontal="center"/>
    </xf>
    <xf numFmtId="0" fontId="7" fillId="0" borderId="0" xfId="0" applyFont="1" applyBorder="1" applyAlignment="1">
      <alignment horizontal="left"/>
    </xf>
    <xf numFmtId="0" fontId="11" fillId="0" borderId="0" xfId="0" applyFont="1" applyAlignment="1">
      <alignment/>
    </xf>
    <xf numFmtId="0" fontId="6" fillId="0" borderId="0"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17" fontId="6" fillId="0" borderId="17" xfId="0" applyNumberFormat="1" applyFont="1" applyFill="1" applyBorder="1" applyAlignment="1">
      <alignment horizontal="center"/>
    </xf>
    <xf numFmtId="43" fontId="5" fillId="0" borderId="0" xfId="0" applyNumberFormat="1" applyFont="1" applyBorder="1" applyAlignment="1">
      <alignment horizontal="center"/>
    </xf>
    <xf numFmtId="0" fontId="5" fillId="0" borderId="0" xfId="0" applyFont="1" applyBorder="1" applyAlignment="1">
      <alignment/>
    </xf>
    <xf numFmtId="43" fontId="5" fillId="0" borderId="18" xfId="42" applyFont="1" applyBorder="1" applyAlignment="1">
      <alignment/>
    </xf>
    <xf numFmtId="170" fontId="5" fillId="0" borderId="18" xfId="42" applyNumberFormat="1" applyFont="1" applyBorder="1" applyAlignment="1">
      <alignment/>
    </xf>
    <xf numFmtId="0" fontId="5" fillId="0" borderId="0" xfId="0" applyFont="1" applyAlignment="1">
      <alignment horizontal="center"/>
    </xf>
    <xf numFmtId="0" fontId="5" fillId="0" borderId="0" xfId="0" applyFont="1" applyFill="1" applyAlignment="1">
      <alignment horizontal="center"/>
    </xf>
    <xf numFmtId="0" fontId="9" fillId="0" borderId="0" xfId="0" applyFont="1" applyFill="1" applyBorder="1" applyAlignment="1">
      <alignment horizontal="left"/>
    </xf>
    <xf numFmtId="0" fontId="4" fillId="0" borderId="0" xfId="0" applyFont="1" applyFill="1" applyBorder="1" applyAlignment="1">
      <alignment/>
    </xf>
    <xf numFmtId="0" fontId="5" fillId="0" borderId="0" xfId="0" applyFont="1" applyFill="1" applyBorder="1" applyAlignment="1">
      <alignment horizontal="center"/>
    </xf>
    <xf numFmtId="43" fontId="6" fillId="0" borderId="0" xfId="0" applyNumberFormat="1" applyFont="1" applyBorder="1" applyAlignment="1">
      <alignment/>
    </xf>
    <xf numFmtId="0" fontId="12" fillId="0" borderId="0" xfId="0" applyFont="1" applyAlignment="1">
      <alignment/>
    </xf>
    <xf numFmtId="0" fontId="57" fillId="33" borderId="0" xfId="0" applyFont="1" applyFill="1" applyAlignment="1">
      <alignment horizontal="left" vertical="top"/>
    </xf>
    <xf numFmtId="0" fontId="4" fillId="33" borderId="0" xfId="0" applyFont="1" applyFill="1" applyAlignment="1">
      <alignment horizontal="left" vertical="top"/>
    </xf>
    <xf numFmtId="0" fontId="1" fillId="33" borderId="0" xfId="0" applyFont="1" applyFill="1" applyBorder="1" applyAlignment="1">
      <alignment horizontal="left" vertical="top"/>
    </xf>
    <xf numFmtId="0" fontId="1" fillId="33" borderId="0" xfId="0" applyFont="1" applyFill="1" applyAlignment="1">
      <alignment horizontal="left" vertical="top"/>
    </xf>
    <xf numFmtId="0" fontId="58" fillId="0" borderId="0" xfId="0" applyFont="1" applyAlignment="1">
      <alignment horizontal="left" vertical="top"/>
    </xf>
    <xf numFmtId="0" fontId="57" fillId="33" borderId="0" xfId="0" applyFont="1" applyFill="1" applyBorder="1" applyAlignment="1">
      <alignment horizontal="left" vertical="top"/>
    </xf>
    <xf numFmtId="0" fontId="1" fillId="33" borderId="0" xfId="0" applyNumberFormat="1" applyFont="1" applyFill="1" applyAlignment="1">
      <alignment horizontal="left" vertical="top"/>
    </xf>
    <xf numFmtId="0" fontId="14" fillId="33" borderId="0" xfId="0" applyNumberFormat="1" applyFont="1" applyFill="1" applyAlignment="1">
      <alignment horizontal="left" vertical="top"/>
    </xf>
    <xf numFmtId="0" fontId="1" fillId="33" borderId="0" xfId="0" applyFont="1" applyFill="1" applyAlignment="1">
      <alignment horizontal="left" vertical="top" wrapText="1"/>
    </xf>
    <xf numFmtId="0" fontId="14" fillId="33" borderId="0" xfId="0" applyFont="1" applyFill="1" applyAlignment="1">
      <alignment horizontal="left" vertical="top"/>
    </xf>
    <xf numFmtId="0" fontId="15" fillId="33" borderId="0" xfId="0" applyFont="1" applyFill="1" applyAlignment="1">
      <alignment horizontal="left" vertical="top"/>
    </xf>
    <xf numFmtId="0" fontId="4" fillId="33" borderId="0" xfId="0" applyNumberFormat="1" applyFont="1" applyFill="1" applyAlignment="1">
      <alignment horizontal="left" vertical="top" wrapText="1"/>
    </xf>
    <xf numFmtId="0" fontId="16" fillId="33" borderId="0" xfId="53" applyFont="1" applyFill="1" applyAlignment="1" applyProtection="1">
      <alignment horizontal="left" vertical="top"/>
      <protection/>
    </xf>
    <xf numFmtId="0" fontId="17" fillId="33" borderId="0" xfId="0" applyFont="1" applyFill="1" applyAlignment="1">
      <alignment horizontal="left" vertical="top"/>
    </xf>
    <xf numFmtId="43" fontId="5" fillId="0" borderId="0" xfId="0" applyNumberFormat="1" applyFont="1" applyBorder="1" applyAlignment="1">
      <alignment/>
    </xf>
    <xf numFmtId="0" fontId="4" fillId="32" borderId="19" xfId="0" applyFont="1" applyFill="1" applyBorder="1" applyAlignment="1">
      <alignment horizontal="center" wrapText="1"/>
    </xf>
    <xf numFmtId="0" fontId="4" fillId="0" borderId="10" xfId="0" applyFont="1" applyFill="1" applyBorder="1" applyAlignment="1">
      <alignment horizontal="center"/>
    </xf>
    <xf numFmtId="17" fontId="4" fillId="0" borderId="20" xfId="0" applyNumberFormat="1" applyFont="1" applyBorder="1" applyAlignment="1">
      <alignment/>
    </xf>
    <xf numFmtId="0" fontId="4" fillId="0" borderId="21" xfId="0" applyFont="1" applyFill="1" applyBorder="1" applyAlignment="1">
      <alignment horizontal="center"/>
    </xf>
    <xf numFmtId="175" fontId="1" fillId="0" borderId="22" xfId="44" applyNumberFormat="1" applyFont="1" applyBorder="1" applyAlignment="1">
      <alignment/>
    </xf>
    <xf numFmtId="17" fontId="4" fillId="0" borderId="23" xfId="0" applyNumberFormat="1" applyFont="1" applyBorder="1" applyAlignment="1">
      <alignment/>
    </xf>
    <xf numFmtId="0" fontId="4" fillId="0" borderId="24" xfId="0" applyFont="1" applyFill="1" applyBorder="1" applyAlignment="1">
      <alignment horizontal="center"/>
    </xf>
    <xf numFmtId="17" fontId="4" fillId="0" borderId="25" xfId="0" applyNumberFormat="1" applyFont="1" applyBorder="1" applyAlignment="1">
      <alignment/>
    </xf>
    <xf numFmtId="17" fontId="4" fillId="0" borderId="15" xfId="0" applyNumberFormat="1" applyFont="1" applyBorder="1" applyAlignment="1">
      <alignment horizontal="right"/>
    </xf>
    <xf numFmtId="175" fontId="4" fillId="0" borderId="19" xfId="44" applyNumberFormat="1" applyFont="1" applyBorder="1" applyAlignment="1">
      <alignment/>
    </xf>
    <xf numFmtId="17" fontId="4" fillId="0" borderId="11" xfId="0" applyNumberFormat="1" applyFont="1" applyBorder="1" applyAlignment="1">
      <alignment horizontal="right"/>
    </xf>
    <xf numFmtId="183" fontId="1" fillId="0" borderId="26" xfId="44" applyNumberFormat="1" applyFont="1" applyBorder="1" applyAlignment="1">
      <alignment/>
    </xf>
    <xf numFmtId="175" fontId="1" fillId="0" borderId="0" xfId="0" applyNumberFormat="1" applyFont="1" applyFill="1" applyAlignment="1">
      <alignment horizontal="center"/>
    </xf>
    <xf numFmtId="183" fontId="1" fillId="0" borderId="0" xfId="0" applyNumberFormat="1" applyFont="1" applyFill="1" applyAlignment="1">
      <alignment horizontal="center"/>
    </xf>
    <xf numFmtId="0" fontId="59" fillId="34" borderId="0" xfId="0" applyFont="1" applyFill="1" applyBorder="1" applyAlignment="1">
      <alignment horizontal="left" vertical="top"/>
    </xf>
    <xf numFmtId="0" fontId="60" fillId="34" borderId="0" xfId="0" applyFont="1" applyFill="1" applyBorder="1" applyAlignment="1">
      <alignment horizontal="left" vertical="top"/>
    </xf>
    <xf numFmtId="0" fontId="1" fillId="33" borderId="0" xfId="0" applyFont="1" applyFill="1" applyBorder="1" applyAlignment="1">
      <alignment horizontal="left" vertical="top" wrapText="1"/>
    </xf>
    <xf numFmtId="0" fontId="57" fillId="0" borderId="0" xfId="0" applyFont="1" applyBorder="1" applyAlignment="1">
      <alignment horizontal="left" vertical="top" wrapText="1"/>
    </xf>
    <xf numFmtId="0" fontId="61" fillId="0" borderId="0" xfId="0" applyFont="1" applyBorder="1" applyAlignment="1">
      <alignment horizontal="left" vertical="top"/>
    </xf>
    <xf numFmtId="0" fontId="4" fillId="35" borderId="19" xfId="0" applyFont="1" applyFill="1" applyBorder="1" applyAlignment="1">
      <alignment horizontal="center"/>
    </xf>
    <xf numFmtId="0" fontId="4" fillId="35" borderId="14" xfId="0" applyFont="1" applyFill="1" applyBorder="1" applyAlignment="1">
      <alignment horizontal="center"/>
    </xf>
    <xf numFmtId="0" fontId="4" fillId="35" borderId="11" xfId="0" applyFont="1" applyFill="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17" fontId="10" fillId="0" borderId="19" xfId="0" applyNumberFormat="1" applyFont="1" applyBorder="1" applyAlignment="1">
      <alignment horizontal="center"/>
    </xf>
    <xf numFmtId="0" fontId="10" fillId="0" borderId="14" xfId="0" applyFont="1" applyBorder="1" applyAlignment="1">
      <alignment horizontal="center"/>
    </xf>
    <xf numFmtId="0" fontId="10" fillId="0" borderId="11" xfId="0" applyFont="1" applyBorder="1" applyAlignment="1">
      <alignment horizontal="center"/>
    </xf>
    <xf numFmtId="17" fontId="10" fillId="0" borderId="14" xfId="0" applyNumberFormat="1" applyFont="1" applyBorder="1" applyAlignment="1">
      <alignment horizontal="center"/>
    </xf>
    <xf numFmtId="17" fontId="6" fillId="0"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creativecommons.org/licenses/by/3.0/au/deed.en_US" TargetMode="External" /><Relationship Id="rId3" Type="http://schemas.openxmlformats.org/officeDocument/2006/relationships/hyperlink" Target="http://creativecommons.org/licenses/by/3.0/au/deed.en_US" TargetMode="External" /><Relationship Id="rId4" Type="http://schemas.openxmlformats.org/officeDocument/2006/relationships/hyperlink" Target="http://creativecommons.org/licenses/by/3.0/au/deed.en_US" TargetMode="External" /><Relationship Id="rId5" Type="http://schemas.openxmlformats.org/officeDocument/2006/relationships/hyperlink" Target="http://creativecommons.org/licenses/by/3.0/au/deed.en_US" TargetMode="External" /><Relationship Id="rId6"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75</xdr:row>
      <xdr:rowOff>0</xdr:rowOff>
    </xdr:from>
    <xdr:to>
      <xdr:col>1</xdr:col>
      <xdr:colOff>609600</xdr:colOff>
      <xdr:row>75</xdr:row>
      <xdr:rowOff>0</xdr:rowOff>
    </xdr:to>
    <xdr:pic>
      <xdr:nvPicPr>
        <xdr:cNvPr id="1" name="Picture 4" descr="cc logo">
          <a:hlinkClick r:id="rId3"/>
        </xdr:cNvPr>
        <xdr:cNvPicPr preferRelativeResize="1">
          <a:picLocks noChangeAspect="1"/>
        </xdr:cNvPicPr>
      </xdr:nvPicPr>
      <xdr:blipFill>
        <a:blip r:embed="rId1"/>
        <a:stretch>
          <a:fillRect/>
        </a:stretch>
      </xdr:blipFill>
      <xdr:spPr>
        <a:xfrm>
          <a:off x="95250" y="14458950"/>
          <a:ext cx="609600" cy="0"/>
        </a:xfrm>
        <a:prstGeom prst="rect">
          <a:avLst/>
        </a:prstGeom>
        <a:noFill/>
        <a:ln w="9525" cmpd="sng">
          <a:noFill/>
        </a:ln>
      </xdr:spPr>
    </xdr:pic>
    <xdr:clientData/>
  </xdr:twoCellAnchor>
  <xdr:twoCellAnchor>
    <xdr:from>
      <xdr:col>1</xdr:col>
      <xdr:colOff>0</xdr:colOff>
      <xdr:row>76</xdr:row>
      <xdr:rowOff>104775</xdr:rowOff>
    </xdr:from>
    <xdr:to>
      <xdr:col>1</xdr:col>
      <xdr:colOff>742950</xdr:colOff>
      <xdr:row>77</xdr:row>
      <xdr:rowOff>142875</xdr:rowOff>
    </xdr:to>
    <xdr:pic>
      <xdr:nvPicPr>
        <xdr:cNvPr id="2" name="Picture 4" descr="cc logo">
          <a:hlinkClick r:id="rId5"/>
        </xdr:cNvPr>
        <xdr:cNvPicPr preferRelativeResize="1">
          <a:picLocks noChangeAspect="1"/>
        </xdr:cNvPicPr>
      </xdr:nvPicPr>
      <xdr:blipFill>
        <a:blip r:embed="rId1"/>
        <a:stretch>
          <a:fillRect/>
        </a:stretch>
      </xdr:blipFill>
      <xdr:spPr>
        <a:xfrm>
          <a:off x="95250" y="14706600"/>
          <a:ext cx="742950" cy="180975"/>
        </a:xfrm>
        <a:prstGeom prst="rect">
          <a:avLst/>
        </a:prstGeom>
        <a:noFill/>
        <a:ln w="9525" cmpd="sng">
          <a:noFill/>
        </a:ln>
      </xdr:spPr>
    </xdr:pic>
    <xdr:clientData/>
  </xdr:twoCellAnchor>
  <xdr:twoCellAnchor editAs="oneCell">
    <xdr:from>
      <xdr:col>1</xdr:col>
      <xdr:colOff>57150</xdr:colOff>
      <xdr:row>1</xdr:row>
      <xdr:rowOff>9525</xdr:rowOff>
    </xdr:from>
    <xdr:to>
      <xdr:col>8</xdr:col>
      <xdr:colOff>295275</xdr:colOff>
      <xdr:row>5</xdr:row>
      <xdr:rowOff>180975</xdr:rowOff>
    </xdr:to>
    <xdr:pic>
      <xdr:nvPicPr>
        <xdr:cNvPr id="3" name="Picture 4" descr="logo"/>
        <xdr:cNvPicPr preferRelativeResize="1">
          <a:picLocks noChangeAspect="1"/>
        </xdr:cNvPicPr>
      </xdr:nvPicPr>
      <xdr:blipFill>
        <a:blip r:embed="rId6"/>
        <a:stretch>
          <a:fillRect/>
        </a:stretch>
      </xdr:blipFill>
      <xdr:spPr>
        <a:xfrm>
          <a:off x="152400" y="152400"/>
          <a:ext cx="479107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7</xdr:col>
      <xdr:colOff>447675</xdr:colOff>
      <xdr:row>5</xdr:row>
      <xdr:rowOff>0</xdr:rowOff>
    </xdr:to>
    <xdr:pic>
      <xdr:nvPicPr>
        <xdr:cNvPr id="1" name="Picture 34" descr="logo"/>
        <xdr:cNvPicPr preferRelativeResize="1">
          <a:picLocks noChangeAspect="1"/>
        </xdr:cNvPicPr>
      </xdr:nvPicPr>
      <xdr:blipFill>
        <a:blip r:embed="rId1"/>
        <a:stretch>
          <a:fillRect/>
        </a:stretch>
      </xdr:blipFill>
      <xdr:spPr>
        <a:xfrm>
          <a:off x="0" y="19050"/>
          <a:ext cx="477202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3</xdr:col>
      <xdr:colOff>352425</xdr:colOff>
      <xdr:row>4</xdr:row>
      <xdr:rowOff>57150</xdr:rowOff>
    </xdr:to>
    <xdr:pic>
      <xdr:nvPicPr>
        <xdr:cNvPr id="1" name="Picture 1" descr="logo"/>
        <xdr:cNvPicPr preferRelativeResize="1">
          <a:picLocks noChangeAspect="1"/>
        </xdr:cNvPicPr>
      </xdr:nvPicPr>
      <xdr:blipFill>
        <a:blip r:embed="rId1"/>
        <a:stretch>
          <a:fillRect/>
        </a:stretch>
      </xdr:blipFill>
      <xdr:spPr>
        <a:xfrm>
          <a:off x="19050" y="28575"/>
          <a:ext cx="48863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2</xdr:col>
      <xdr:colOff>723900</xdr:colOff>
      <xdr:row>4</xdr:row>
      <xdr:rowOff>95250</xdr:rowOff>
    </xdr:to>
    <xdr:pic>
      <xdr:nvPicPr>
        <xdr:cNvPr id="1" name="Picture 1" descr="logo"/>
        <xdr:cNvPicPr preferRelativeResize="1">
          <a:picLocks noChangeAspect="1"/>
        </xdr:cNvPicPr>
      </xdr:nvPicPr>
      <xdr:blipFill>
        <a:blip r:embed="rId1"/>
        <a:stretch>
          <a:fillRect/>
        </a:stretch>
      </xdr:blipFill>
      <xdr:spPr>
        <a:xfrm>
          <a:off x="19050" y="28575"/>
          <a:ext cx="428625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3</xdr:col>
      <xdr:colOff>304800</xdr:colOff>
      <xdr:row>4</xdr:row>
      <xdr:rowOff>133350</xdr:rowOff>
    </xdr:to>
    <xdr:pic>
      <xdr:nvPicPr>
        <xdr:cNvPr id="1" name="Picture 1" descr="logo"/>
        <xdr:cNvPicPr preferRelativeResize="1">
          <a:picLocks noChangeAspect="1"/>
        </xdr:cNvPicPr>
      </xdr:nvPicPr>
      <xdr:blipFill>
        <a:blip r:embed="rId1"/>
        <a:stretch>
          <a:fillRect/>
        </a:stretch>
      </xdr:blipFill>
      <xdr:spPr>
        <a:xfrm>
          <a:off x="19050" y="28575"/>
          <a:ext cx="48387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cglr.vic.gov.au/footer/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tabColor indexed="43"/>
  </sheetPr>
  <dimension ref="A7:Q228"/>
  <sheetViews>
    <sheetView zoomScalePageLayoutView="0" workbookViewId="0" topLeftCell="A1">
      <selection activeCell="T12" sqref="T12"/>
    </sheetView>
  </sheetViews>
  <sheetFormatPr defaultColWidth="11.140625" defaultRowHeight="12.75"/>
  <cols>
    <col min="1" max="1" width="1.421875" style="60" customWidth="1"/>
    <col min="2" max="7" width="11.140625" style="60" customWidth="1"/>
    <col min="8" max="8" width="1.421875" style="60" customWidth="1"/>
    <col min="9" max="14" width="11.140625" style="60" customWidth="1"/>
    <col min="15" max="15" width="1.421875" style="60" customWidth="1"/>
    <col min="16" max="16384" width="11.140625" style="60" customWidth="1"/>
  </cols>
  <sheetData>
    <row r="2" ht="11.25"/>
    <row r="3" ht="11.25"/>
    <row r="4" ht="11.25"/>
    <row r="5" ht="11.25"/>
    <row r="6" ht="30.75" customHeight="1"/>
    <row r="7" spans="1:14" ht="11.25" customHeight="1">
      <c r="A7" s="61"/>
      <c r="B7" s="89" t="s">
        <v>75</v>
      </c>
      <c r="C7" s="90"/>
      <c r="D7" s="90"/>
      <c r="E7" s="90"/>
      <c r="F7" s="90"/>
      <c r="G7" s="90"/>
      <c r="H7" s="93"/>
      <c r="I7" s="93"/>
      <c r="J7" s="93"/>
      <c r="K7" s="93"/>
      <c r="L7" s="93"/>
      <c r="M7" s="93"/>
      <c r="N7" s="93"/>
    </row>
    <row r="8" spans="1:14" ht="18.75" customHeight="1">
      <c r="A8" s="61"/>
      <c r="B8" s="91" t="s">
        <v>106</v>
      </c>
      <c r="C8" s="92"/>
      <c r="D8" s="92"/>
      <c r="E8" s="92"/>
      <c r="F8" s="92"/>
      <c r="G8" s="92"/>
      <c r="H8" s="92"/>
      <c r="I8" s="92"/>
      <c r="J8" s="92"/>
      <c r="K8" s="92"/>
      <c r="L8" s="92"/>
      <c r="M8" s="92"/>
      <c r="N8" s="92"/>
    </row>
    <row r="9" spans="1:14" ht="18.75" customHeight="1">
      <c r="A9" s="61"/>
      <c r="B9" s="92"/>
      <c r="C9" s="92"/>
      <c r="D9" s="92"/>
      <c r="E9" s="92"/>
      <c r="F9" s="92"/>
      <c r="G9" s="92"/>
      <c r="H9" s="92"/>
      <c r="I9" s="92"/>
      <c r="J9" s="92"/>
      <c r="K9" s="92"/>
      <c r="L9" s="92"/>
      <c r="M9" s="92"/>
      <c r="N9" s="92"/>
    </row>
    <row r="10" spans="1:14" ht="28.5" customHeight="1">
      <c r="A10" s="61"/>
      <c r="B10" s="92"/>
      <c r="C10" s="92"/>
      <c r="D10" s="92"/>
      <c r="E10" s="92"/>
      <c r="F10" s="92"/>
      <c r="G10" s="92"/>
      <c r="H10" s="92"/>
      <c r="I10" s="92"/>
      <c r="J10" s="92"/>
      <c r="K10" s="92"/>
      <c r="L10" s="92"/>
      <c r="M10" s="92"/>
      <c r="N10" s="92"/>
    </row>
    <row r="11" spans="1:14" ht="12.75">
      <c r="A11" s="61"/>
      <c r="B11" s="89" t="s">
        <v>73</v>
      </c>
      <c r="C11" s="90"/>
      <c r="D11" s="90"/>
      <c r="E11" s="90"/>
      <c r="F11" s="90"/>
      <c r="G11" s="90"/>
      <c r="H11" s="62"/>
      <c r="I11" s="89" t="s">
        <v>74</v>
      </c>
      <c r="J11" s="89"/>
      <c r="K11" s="89"/>
      <c r="L11" s="89"/>
      <c r="M11" s="89"/>
      <c r="N11" s="89"/>
    </row>
    <row r="12" spans="1:14" ht="23.25" customHeight="1">
      <c r="A12" s="61"/>
      <c r="B12" s="91" t="s">
        <v>107</v>
      </c>
      <c r="C12" s="92"/>
      <c r="D12" s="92"/>
      <c r="E12" s="92"/>
      <c r="F12" s="92"/>
      <c r="G12" s="92"/>
      <c r="H12" s="62"/>
      <c r="I12" s="91" t="s">
        <v>108</v>
      </c>
      <c r="J12" s="91"/>
      <c r="K12" s="91"/>
      <c r="L12" s="91"/>
      <c r="M12" s="91"/>
      <c r="N12" s="91"/>
    </row>
    <row r="13" spans="1:14" ht="23.25" customHeight="1">
      <c r="A13" s="61"/>
      <c r="B13" s="92"/>
      <c r="C13" s="92"/>
      <c r="D13" s="92"/>
      <c r="E13" s="92"/>
      <c r="F13" s="92"/>
      <c r="G13" s="92"/>
      <c r="H13" s="62"/>
      <c r="I13" s="91"/>
      <c r="J13" s="91"/>
      <c r="K13" s="91"/>
      <c r="L13" s="91"/>
      <c r="M13" s="91"/>
      <c r="N13" s="91"/>
    </row>
    <row r="14" spans="1:14" ht="23.25" customHeight="1">
      <c r="A14" s="61"/>
      <c r="B14" s="92"/>
      <c r="C14" s="92"/>
      <c r="D14" s="92"/>
      <c r="E14" s="92"/>
      <c r="F14" s="92"/>
      <c r="G14" s="92"/>
      <c r="H14" s="62"/>
      <c r="I14" s="91"/>
      <c r="J14" s="91"/>
      <c r="K14" s="91"/>
      <c r="L14" s="91"/>
      <c r="M14" s="91"/>
      <c r="N14" s="91"/>
    </row>
    <row r="15" spans="1:14" ht="23.25" customHeight="1">
      <c r="A15" s="61"/>
      <c r="B15" s="92"/>
      <c r="C15" s="92"/>
      <c r="D15" s="92"/>
      <c r="E15" s="92"/>
      <c r="F15" s="92"/>
      <c r="G15" s="92"/>
      <c r="H15" s="62"/>
      <c r="I15" s="91"/>
      <c r="J15" s="91"/>
      <c r="K15" s="91"/>
      <c r="L15" s="91"/>
      <c r="M15" s="91"/>
      <c r="N15" s="91"/>
    </row>
    <row r="16" spans="1:14" ht="23.25" customHeight="1">
      <c r="A16" s="61"/>
      <c r="B16" s="92"/>
      <c r="C16" s="92"/>
      <c r="D16" s="92"/>
      <c r="E16" s="92"/>
      <c r="F16" s="92"/>
      <c r="G16" s="92"/>
      <c r="H16" s="62"/>
      <c r="I16" s="91"/>
      <c r="J16" s="91"/>
      <c r="K16" s="91"/>
      <c r="L16" s="91"/>
      <c r="M16" s="91"/>
      <c r="N16" s="91"/>
    </row>
    <row r="17" spans="1:14" ht="23.25" customHeight="1">
      <c r="A17" s="61"/>
      <c r="B17" s="92"/>
      <c r="C17" s="92"/>
      <c r="D17" s="92"/>
      <c r="E17" s="92"/>
      <c r="F17" s="92"/>
      <c r="G17" s="92"/>
      <c r="H17" s="62"/>
      <c r="I17" s="91"/>
      <c r="J17" s="91"/>
      <c r="K17" s="91"/>
      <c r="L17" s="91"/>
      <c r="M17" s="91"/>
      <c r="N17" s="91"/>
    </row>
    <row r="18" spans="1:14" ht="58.5" customHeight="1">
      <c r="A18" s="61"/>
      <c r="B18" s="92"/>
      <c r="C18" s="92"/>
      <c r="D18" s="92"/>
      <c r="E18" s="92"/>
      <c r="F18" s="92"/>
      <c r="G18" s="92"/>
      <c r="H18" s="62"/>
      <c r="I18" s="91"/>
      <c r="J18" s="91"/>
      <c r="K18" s="91"/>
      <c r="L18" s="91"/>
      <c r="M18" s="91"/>
      <c r="N18" s="91"/>
    </row>
    <row r="19" spans="1:14" ht="12.75">
      <c r="A19" s="61"/>
      <c r="B19" s="89" t="s">
        <v>102</v>
      </c>
      <c r="C19" s="90"/>
      <c r="D19" s="90"/>
      <c r="E19" s="90"/>
      <c r="F19" s="90"/>
      <c r="G19" s="90"/>
      <c r="H19" s="62"/>
      <c r="I19" s="89" t="s">
        <v>76</v>
      </c>
      <c r="J19" s="90"/>
      <c r="K19" s="90"/>
      <c r="L19" s="90"/>
      <c r="M19" s="90"/>
      <c r="N19" s="90"/>
    </row>
    <row r="20" spans="1:14" ht="28.5" customHeight="1">
      <c r="A20" s="63"/>
      <c r="B20" s="91" t="s">
        <v>109</v>
      </c>
      <c r="C20" s="92"/>
      <c r="D20" s="92"/>
      <c r="E20" s="92"/>
      <c r="F20" s="92"/>
      <c r="G20" s="92"/>
      <c r="H20" s="62"/>
      <c r="I20" s="91" t="s">
        <v>103</v>
      </c>
      <c r="J20" s="92"/>
      <c r="K20" s="92"/>
      <c r="L20" s="92"/>
      <c r="M20" s="92"/>
      <c r="N20" s="92"/>
    </row>
    <row r="21" spans="1:14" ht="28.5" customHeight="1">
      <c r="A21" s="61"/>
      <c r="B21" s="92"/>
      <c r="C21" s="92"/>
      <c r="D21" s="92"/>
      <c r="E21" s="92"/>
      <c r="F21" s="92"/>
      <c r="G21" s="92"/>
      <c r="H21" s="62"/>
      <c r="I21" s="92"/>
      <c r="J21" s="92"/>
      <c r="K21" s="92"/>
      <c r="L21" s="92"/>
      <c r="M21" s="92"/>
      <c r="N21" s="92"/>
    </row>
    <row r="22" spans="1:17" ht="28.5" customHeight="1">
      <c r="A22" s="63"/>
      <c r="B22" s="92"/>
      <c r="C22" s="92"/>
      <c r="D22" s="92"/>
      <c r="E22" s="92"/>
      <c r="F22" s="92"/>
      <c r="G22" s="92"/>
      <c r="H22" s="62"/>
      <c r="I22" s="92"/>
      <c r="J22" s="92"/>
      <c r="K22" s="92"/>
      <c r="L22" s="92"/>
      <c r="M22" s="92"/>
      <c r="N22" s="92"/>
      <c r="Q22" s="64"/>
    </row>
    <row r="23" spans="1:14" ht="28.5" customHeight="1">
      <c r="A23" s="63"/>
      <c r="B23" s="92"/>
      <c r="C23" s="92"/>
      <c r="D23" s="92"/>
      <c r="E23" s="92"/>
      <c r="F23" s="92"/>
      <c r="G23" s="92"/>
      <c r="H23" s="62"/>
      <c r="I23" s="92"/>
      <c r="J23" s="92"/>
      <c r="K23" s="92"/>
      <c r="L23" s="92"/>
      <c r="M23" s="92"/>
      <c r="N23" s="92"/>
    </row>
    <row r="24" spans="1:14" ht="28.5" customHeight="1">
      <c r="A24" s="63"/>
      <c r="B24" s="92"/>
      <c r="C24" s="92"/>
      <c r="D24" s="92"/>
      <c r="E24" s="92"/>
      <c r="F24" s="92"/>
      <c r="G24" s="92"/>
      <c r="H24" s="62"/>
      <c r="I24" s="92"/>
      <c r="J24" s="92"/>
      <c r="K24" s="92"/>
      <c r="L24" s="92"/>
      <c r="M24" s="92"/>
      <c r="N24" s="92"/>
    </row>
    <row r="25" spans="1:14" ht="28.5" customHeight="1">
      <c r="A25" s="63"/>
      <c r="B25" s="92"/>
      <c r="C25" s="92"/>
      <c r="D25" s="92"/>
      <c r="E25" s="92"/>
      <c r="F25" s="92"/>
      <c r="G25" s="92"/>
      <c r="H25" s="62"/>
      <c r="I25" s="92"/>
      <c r="J25" s="92"/>
      <c r="K25" s="92"/>
      <c r="L25" s="92"/>
      <c r="M25" s="92"/>
      <c r="N25" s="92"/>
    </row>
    <row r="26" spans="1:14" ht="28.5" customHeight="1">
      <c r="A26" s="63"/>
      <c r="B26" s="92"/>
      <c r="C26" s="92"/>
      <c r="D26" s="92"/>
      <c r="E26" s="92"/>
      <c r="F26" s="92"/>
      <c r="G26" s="92"/>
      <c r="H26" s="62"/>
      <c r="I26" s="92"/>
      <c r="J26" s="92"/>
      <c r="K26" s="92"/>
      <c r="L26" s="92"/>
      <c r="M26" s="92"/>
      <c r="N26" s="92"/>
    </row>
    <row r="27" spans="1:14" ht="11.25">
      <c r="A27" s="63"/>
      <c r="B27" s="62"/>
      <c r="C27" s="62"/>
      <c r="D27" s="62"/>
      <c r="E27" s="62"/>
      <c r="F27" s="62"/>
      <c r="G27" s="62"/>
      <c r="H27" s="62"/>
      <c r="I27" s="62"/>
      <c r="J27" s="62"/>
      <c r="K27" s="62"/>
      <c r="L27" s="62"/>
      <c r="M27" s="62"/>
      <c r="N27" s="65"/>
    </row>
    <row r="28" spans="1:14" ht="11.25">
      <c r="A28" s="66"/>
      <c r="B28" s="62"/>
      <c r="C28" s="62"/>
      <c r="D28" s="62"/>
      <c r="E28" s="62"/>
      <c r="F28" s="62"/>
      <c r="G28" s="62"/>
      <c r="H28" s="62"/>
      <c r="I28" s="62"/>
      <c r="J28" s="62"/>
      <c r="K28" s="62"/>
      <c r="L28" s="62"/>
      <c r="M28" s="62"/>
      <c r="N28" s="65"/>
    </row>
    <row r="29" spans="1:14" ht="11.25">
      <c r="A29" s="66"/>
      <c r="B29" s="62"/>
      <c r="C29" s="62"/>
      <c r="D29" s="62"/>
      <c r="E29" s="62"/>
      <c r="F29" s="62"/>
      <c r="G29" s="62"/>
      <c r="H29" s="62"/>
      <c r="I29" s="62"/>
      <c r="J29" s="62"/>
      <c r="K29" s="62"/>
      <c r="L29" s="62"/>
      <c r="M29" s="62"/>
      <c r="N29" s="65"/>
    </row>
    <row r="30" spans="1:14" ht="11.25">
      <c r="A30" s="66"/>
      <c r="B30" s="62"/>
      <c r="C30" s="62"/>
      <c r="D30" s="62"/>
      <c r="E30" s="62"/>
      <c r="F30" s="62"/>
      <c r="G30" s="62"/>
      <c r="H30" s="62"/>
      <c r="I30" s="62"/>
      <c r="J30" s="62"/>
      <c r="K30" s="62"/>
      <c r="L30" s="62"/>
      <c r="M30" s="62"/>
      <c r="N30" s="65"/>
    </row>
    <row r="31" spans="1:13" ht="11.25">
      <c r="A31" s="66"/>
      <c r="B31" s="63"/>
      <c r="C31" s="63"/>
      <c r="D31" s="63"/>
      <c r="E31" s="63"/>
      <c r="F31" s="63"/>
      <c r="G31" s="63"/>
      <c r="H31" s="63"/>
      <c r="I31" s="63"/>
      <c r="J31" s="63"/>
      <c r="K31" s="63"/>
      <c r="L31" s="63"/>
      <c r="M31" s="63"/>
    </row>
    <row r="32" spans="1:13" ht="11.25">
      <c r="A32" s="63"/>
      <c r="B32" s="63"/>
      <c r="C32" s="63"/>
      <c r="D32" s="63"/>
      <c r="E32" s="63"/>
      <c r="F32" s="63"/>
      <c r="G32" s="63"/>
      <c r="H32" s="63"/>
      <c r="I32" s="63"/>
      <c r="J32" s="63"/>
      <c r="K32" s="63"/>
      <c r="L32" s="63"/>
      <c r="M32" s="63"/>
    </row>
    <row r="33" spans="1:13" ht="11.25">
      <c r="A33" s="63"/>
      <c r="B33" s="63"/>
      <c r="C33" s="63"/>
      <c r="D33" s="63"/>
      <c r="E33" s="63"/>
      <c r="F33" s="63"/>
      <c r="G33" s="63"/>
      <c r="H33" s="63"/>
      <c r="I33" s="63"/>
      <c r="J33" s="63"/>
      <c r="K33" s="63"/>
      <c r="L33" s="63"/>
      <c r="M33" s="63"/>
    </row>
    <row r="34" spans="1:13" ht="11.25">
      <c r="A34" s="63"/>
      <c r="B34" s="63"/>
      <c r="C34" s="63"/>
      <c r="D34" s="63"/>
      <c r="E34" s="63"/>
      <c r="F34" s="63"/>
      <c r="G34" s="63"/>
      <c r="H34" s="63"/>
      <c r="I34" s="63"/>
      <c r="J34" s="63"/>
      <c r="K34" s="63"/>
      <c r="L34" s="63"/>
      <c r="M34" s="63"/>
    </row>
    <row r="35" spans="1:13" ht="11.25">
      <c r="A35" s="61"/>
      <c r="B35" s="63"/>
      <c r="C35" s="63"/>
      <c r="D35" s="63"/>
      <c r="E35" s="63"/>
      <c r="F35" s="63"/>
      <c r="G35" s="63"/>
      <c r="H35" s="63"/>
      <c r="I35" s="63"/>
      <c r="J35" s="63"/>
      <c r="K35" s="63"/>
      <c r="L35" s="63"/>
      <c r="M35" s="63"/>
    </row>
    <row r="36" spans="1:13" ht="11.25">
      <c r="A36" s="61"/>
      <c r="B36" s="63"/>
      <c r="C36" s="63"/>
      <c r="D36" s="63"/>
      <c r="E36" s="63"/>
      <c r="F36" s="63"/>
      <c r="G36" s="63"/>
      <c r="H36" s="63"/>
      <c r="I36" s="63"/>
      <c r="J36" s="63"/>
      <c r="K36" s="63"/>
      <c r="L36" s="63"/>
      <c r="M36" s="63"/>
    </row>
    <row r="37" spans="1:13" ht="11.25">
      <c r="A37" s="63"/>
      <c r="B37" s="63"/>
      <c r="C37" s="63"/>
      <c r="D37" s="63"/>
      <c r="E37" s="63"/>
      <c r="F37" s="63"/>
      <c r="G37" s="63"/>
      <c r="H37" s="63"/>
      <c r="I37" s="63"/>
      <c r="J37" s="63"/>
      <c r="K37" s="63"/>
      <c r="L37" s="63"/>
      <c r="M37" s="63"/>
    </row>
    <row r="38" spans="1:13" ht="11.25">
      <c r="A38" s="63"/>
      <c r="B38" s="63"/>
      <c r="C38" s="63"/>
      <c r="D38" s="63"/>
      <c r="E38" s="63"/>
      <c r="F38" s="63"/>
      <c r="G38" s="63"/>
      <c r="H38" s="63"/>
      <c r="I38" s="63"/>
      <c r="J38" s="63"/>
      <c r="K38" s="63"/>
      <c r="L38" s="63"/>
      <c r="M38" s="63"/>
    </row>
    <row r="39" spans="1:13" ht="11.25">
      <c r="A39" s="63"/>
      <c r="B39" s="63"/>
      <c r="C39" s="63"/>
      <c r="D39" s="63"/>
      <c r="E39" s="63"/>
      <c r="F39" s="63"/>
      <c r="G39" s="63"/>
      <c r="H39" s="63"/>
      <c r="I39" s="63"/>
      <c r="J39" s="63"/>
      <c r="K39" s="63"/>
      <c r="L39" s="63"/>
      <c r="M39" s="63"/>
    </row>
    <row r="40" spans="1:13" ht="11.25">
      <c r="A40" s="63"/>
      <c r="B40" s="63"/>
      <c r="C40" s="63"/>
      <c r="D40" s="63"/>
      <c r="E40" s="63"/>
      <c r="F40" s="63"/>
      <c r="G40" s="63"/>
      <c r="H40" s="63"/>
      <c r="I40" s="63"/>
      <c r="J40" s="63"/>
      <c r="K40" s="63"/>
      <c r="L40" s="63"/>
      <c r="M40" s="63"/>
    </row>
    <row r="41" spans="1:13" ht="11.25">
      <c r="A41" s="61"/>
      <c r="B41" s="63"/>
      <c r="C41" s="63"/>
      <c r="D41" s="63"/>
      <c r="E41" s="63"/>
      <c r="F41" s="63"/>
      <c r="G41" s="63"/>
      <c r="H41" s="63"/>
      <c r="I41" s="63"/>
      <c r="J41" s="63"/>
      <c r="K41" s="63"/>
      <c r="L41" s="63"/>
      <c r="M41" s="63"/>
    </row>
    <row r="42" spans="1:13" ht="11.25">
      <c r="A42" s="66"/>
      <c r="B42" s="63"/>
      <c r="C42" s="63"/>
      <c r="D42" s="63"/>
      <c r="E42" s="63"/>
      <c r="F42" s="63"/>
      <c r="G42" s="63"/>
      <c r="H42" s="63"/>
      <c r="I42" s="63"/>
      <c r="J42" s="63"/>
      <c r="K42" s="63"/>
      <c r="L42" s="63"/>
      <c r="M42" s="63"/>
    </row>
    <row r="43" spans="1:13" ht="11.25">
      <c r="A43" s="66"/>
      <c r="B43" s="63"/>
      <c r="C43" s="63"/>
      <c r="D43" s="63"/>
      <c r="E43" s="63"/>
      <c r="F43" s="63"/>
      <c r="G43" s="63"/>
      <c r="H43" s="63"/>
      <c r="I43" s="63"/>
      <c r="J43" s="63"/>
      <c r="K43" s="63"/>
      <c r="L43" s="63"/>
      <c r="M43" s="63"/>
    </row>
    <row r="44" spans="1:13" ht="11.25">
      <c r="A44" s="66"/>
      <c r="B44" s="63"/>
      <c r="C44" s="63"/>
      <c r="D44" s="63"/>
      <c r="E44" s="63"/>
      <c r="F44" s="63"/>
      <c r="G44" s="63"/>
      <c r="H44" s="63"/>
      <c r="I44" s="63"/>
      <c r="J44" s="63"/>
      <c r="K44" s="63"/>
      <c r="L44" s="63"/>
      <c r="M44" s="63"/>
    </row>
    <row r="45" spans="1:13" ht="11.25">
      <c r="A45" s="63"/>
      <c r="B45" s="63"/>
      <c r="C45" s="63"/>
      <c r="D45" s="63"/>
      <c r="E45" s="63"/>
      <c r="F45" s="63"/>
      <c r="G45" s="63"/>
      <c r="H45" s="63"/>
      <c r="I45" s="63"/>
      <c r="J45" s="63"/>
      <c r="K45" s="63"/>
      <c r="L45" s="63"/>
      <c r="M45" s="63"/>
    </row>
    <row r="46" spans="1:13" ht="11.25">
      <c r="A46" s="61"/>
      <c r="B46" s="63"/>
      <c r="C46" s="63"/>
      <c r="D46" s="63"/>
      <c r="E46" s="63"/>
      <c r="F46" s="63"/>
      <c r="G46" s="63"/>
      <c r="H46" s="63"/>
      <c r="I46" s="63"/>
      <c r="J46" s="63"/>
      <c r="K46" s="63"/>
      <c r="L46" s="63"/>
      <c r="M46" s="63"/>
    </row>
    <row r="47" spans="1:13" ht="11.25">
      <c r="A47" s="63"/>
      <c r="B47" s="63"/>
      <c r="C47" s="63"/>
      <c r="D47" s="63"/>
      <c r="E47" s="63"/>
      <c r="F47" s="63"/>
      <c r="G47" s="63"/>
      <c r="H47" s="63"/>
      <c r="I47" s="63"/>
      <c r="J47" s="63"/>
      <c r="K47" s="63"/>
      <c r="L47" s="63"/>
      <c r="M47" s="63"/>
    </row>
    <row r="48" spans="1:13" ht="11.25">
      <c r="A48" s="63"/>
      <c r="B48" s="63"/>
      <c r="C48" s="63"/>
      <c r="D48" s="63"/>
      <c r="E48" s="63"/>
      <c r="F48" s="63"/>
      <c r="G48" s="63"/>
      <c r="H48" s="63"/>
      <c r="I48" s="63"/>
      <c r="J48" s="63"/>
      <c r="K48" s="63"/>
      <c r="L48" s="63"/>
      <c r="M48" s="63"/>
    </row>
    <row r="49" spans="1:13" ht="11.25">
      <c r="A49" s="63"/>
      <c r="B49" s="63"/>
      <c r="C49" s="63"/>
      <c r="D49" s="63"/>
      <c r="E49" s="63"/>
      <c r="F49" s="63"/>
      <c r="G49" s="63"/>
      <c r="H49" s="63"/>
      <c r="I49" s="63"/>
      <c r="J49" s="63"/>
      <c r="K49" s="63"/>
      <c r="L49" s="63"/>
      <c r="M49" s="63"/>
    </row>
    <row r="50" spans="1:13" ht="11.25">
      <c r="A50" s="61"/>
      <c r="B50" s="63"/>
      <c r="C50" s="63"/>
      <c r="D50" s="63"/>
      <c r="E50" s="63"/>
      <c r="F50" s="63"/>
      <c r="G50" s="63"/>
      <c r="H50" s="63"/>
      <c r="I50" s="63"/>
      <c r="J50" s="63"/>
      <c r="K50" s="63"/>
      <c r="L50" s="63"/>
      <c r="M50" s="63"/>
    </row>
    <row r="51" spans="1:13" ht="11.25">
      <c r="A51" s="63"/>
      <c r="B51" s="63"/>
      <c r="C51" s="63"/>
      <c r="D51" s="63"/>
      <c r="E51" s="63"/>
      <c r="F51" s="63"/>
      <c r="G51" s="63"/>
      <c r="H51" s="63"/>
      <c r="I51" s="63"/>
      <c r="J51" s="63"/>
      <c r="K51" s="63"/>
      <c r="L51" s="63"/>
      <c r="M51" s="63"/>
    </row>
    <row r="52" spans="1:13" ht="11.25">
      <c r="A52" s="63"/>
      <c r="B52" s="63"/>
      <c r="C52" s="63"/>
      <c r="D52" s="63"/>
      <c r="E52" s="63"/>
      <c r="F52" s="63"/>
      <c r="G52" s="63"/>
      <c r="H52" s="63"/>
      <c r="I52" s="63"/>
      <c r="J52" s="63"/>
      <c r="K52" s="63"/>
      <c r="L52" s="63"/>
      <c r="M52" s="63"/>
    </row>
    <row r="53" spans="1:13" ht="11.25">
      <c r="A53" s="63"/>
      <c r="B53" s="63"/>
      <c r="C53" s="63"/>
      <c r="D53" s="63"/>
      <c r="E53" s="63"/>
      <c r="F53" s="63"/>
      <c r="G53" s="63"/>
      <c r="H53" s="63"/>
      <c r="I53" s="63"/>
      <c r="J53" s="63"/>
      <c r="K53" s="63"/>
      <c r="L53" s="63"/>
      <c r="M53" s="63"/>
    </row>
    <row r="54" spans="1:13" ht="11.25">
      <c r="A54" s="63"/>
      <c r="B54" s="63"/>
      <c r="C54" s="63"/>
      <c r="D54" s="63"/>
      <c r="E54" s="63"/>
      <c r="F54" s="63"/>
      <c r="G54" s="63"/>
      <c r="H54" s="63"/>
      <c r="I54" s="63"/>
      <c r="J54" s="63"/>
      <c r="K54" s="63"/>
      <c r="L54" s="63"/>
      <c r="M54" s="63"/>
    </row>
    <row r="55" s="61" customFormat="1" ht="11.25"/>
    <row r="56" s="63" customFormat="1" ht="11.25">
      <c r="A56" s="66"/>
    </row>
    <row r="57" s="63" customFormat="1" ht="11.25">
      <c r="A57" s="66"/>
    </row>
    <row r="58" spans="1:2" s="63" customFormat="1" ht="11.25">
      <c r="A58" s="67"/>
      <c r="B58" s="68"/>
    </row>
    <row r="59" spans="1:2" s="63" customFormat="1" ht="11.25">
      <c r="A59" s="67"/>
      <c r="B59" s="68"/>
    </row>
    <row r="60" s="63" customFormat="1" ht="11.25">
      <c r="A60" s="69"/>
    </row>
    <row r="61" spans="1:14" ht="11.25">
      <c r="A61" s="70"/>
      <c r="B61" s="63"/>
      <c r="C61" s="63"/>
      <c r="D61" s="63"/>
      <c r="E61" s="63"/>
      <c r="F61" s="63"/>
      <c r="G61" s="63"/>
      <c r="H61" s="63"/>
      <c r="I61" s="63"/>
      <c r="J61" s="63"/>
      <c r="K61" s="63"/>
      <c r="L61" s="63"/>
      <c r="M61" s="63"/>
      <c r="N61" s="63"/>
    </row>
    <row r="62" s="63" customFormat="1" ht="11.25">
      <c r="A62" s="66"/>
    </row>
    <row r="63" spans="1:13" ht="11.25">
      <c r="A63" s="66"/>
      <c r="B63" s="63"/>
      <c r="C63" s="63"/>
      <c r="D63" s="63"/>
      <c r="E63" s="63"/>
      <c r="F63" s="63"/>
      <c r="G63" s="63"/>
      <c r="H63" s="63"/>
      <c r="I63" s="63"/>
      <c r="J63" s="63"/>
      <c r="K63" s="63"/>
      <c r="L63" s="63"/>
      <c r="M63" s="63"/>
    </row>
    <row r="64" spans="1:13" ht="11.25">
      <c r="A64" s="66"/>
      <c r="B64" s="63"/>
      <c r="C64" s="63"/>
      <c r="D64" s="63"/>
      <c r="E64" s="63"/>
      <c r="F64" s="63"/>
      <c r="G64" s="63"/>
      <c r="H64" s="63"/>
      <c r="I64" s="63"/>
      <c r="J64" s="63"/>
      <c r="K64" s="63"/>
      <c r="L64" s="63"/>
      <c r="M64" s="63"/>
    </row>
    <row r="65" s="61" customFormat="1" ht="11.25">
      <c r="B65" s="71"/>
    </row>
    <row r="66" spans="1:13" ht="11.25">
      <c r="A66" s="63"/>
      <c r="B66" s="68"/>
      <c r="C66" s="63"/>
      <c r="D66" s="63"/>
      <c r="E66" s="63"/>
      <c r="F66" s="63"/>
      <c r="G66" s="63"/>
      <c r="H66" s="63"/>
      <c r="I66" s="63"/>
      <c r="J66" s="63"/>
      <c r="K66" s="63"/>
      <c r="L66" s="63"/>
      <c r="M66" s="63"/>
    </row>
    <row r="67" spans="1:13" ht="11.25">
      <c r="A67" s="63"/>
      <c r="B67" s="68"/>
      <c r="C67" s="63"/>
      <c r="D67" s="63"/>
      <c r="E67" s="63"/>
      <c r="F67" s="63"/>
      <c r="G67" s="63"/>
      <c r="H67" s="63"/>
      <c r="I67" s="63"/>
      <c r="J67" s="63"/>
      <c r="K67" s="63"/>
      <c r="L67" s="63"/>
      <c r="M67" s="63"/>
    </row>
    <row r="68" spans="1:13" ht="11.25">
      <c r="A68" s="72"/>
      <c r="B68" s="63"/>
      <c r="C68" s="63"/>
      <c r="D68" s="63"/>
      <c r="E68" s="63"/>
      <c r="F68" s="63"/>
      <c r="G68" s="63"/>
      <c r="H68" s="63"/>
      <c r="I68" s="63"/>
      <c r="J68" s="63"/>
      <c r="K68" s="63"/>
      <c r="L68" s="63"/>
      <c r="M68" s="63"/>
    </row>
    <row r="69" spans="1:13" ht="11.25">
      <c r="A69" s="63"/>
      <c r="B69" s="63"/>
      <c r="C69" s="63"/>
      <c r="D69" s="63"/>
      <c r="E69" s="63"/>
      <c r="F69" s="63"/>
      <c r="G69" s="63"/>
      <c r="H69" s="63"/>
      <c r="I69" s="63"/>
      <c r="J69" s="63"/>
      <c r="K69" s="63"/>
      <c r="L69" s="63"/>
      <c r="M69" s="63"/>
    </row>
    <row r="70" spans="1:13" ht="11.25">
      <c r="A70" s="66"/>
      <c r="B70" s="63"/>
      <c r="C70" s="63"/>
      <c r="D70" s="63"/>
      <c r="E70" s="63"/>
      <c r="F70" s="63"/>
      <c r="G70" s="63"/>
      <c r="H70" s="63"/>
      <c r="I70" s="63"/>
      <c r="J70" s="63"/>
      <c r="K70" s="63"/>
      <c r="L70" s="63"/>
      <c r="M70" s="63"/>
    </row>
    <row r="71" spans="1:13" ht="11.25">
      <c r="A71" s="69"/>
      <c r="B71" s="63"/>
      <c r="C71" s="63"/>
      <c r="D71" s="63"/>
      <c r="E71" s="63"/>
      <c r="F71" s="63"/>
      <c r="G71" s="63"/>
      <c r="H71" s="63"/>
      <c r="I71" s="63"/>
      <c r="J71" s="63"/>
      <c r="K71" s="63"/>
      <c r="L71" s="63"/>
      <c r="M71" s="63"/>
    </row>
    <row r="72" spans="1:13" ht="11.25">
      <c r="A72" s="69"/>
      <c r="B72" s="63"/>
      <c r="C72" s="63"/>
      <c r="D72" s="63"/>
      <c r="E72" s="63"/>
      <c r="F72" s="63"/>
      <c r="G72" s="63"/>
      <c r="H72" s="63"/>
      <c r="I72" s="63"/>
      <c r="J72" s="63"/>
      <c r="K72" s="63"/>
      <c r="L72" s="63"/>
      <c r="M72" s="63"/>
    </row>
    <row r="73" spans="1:13" ht="11.25">
      <c r="A73" s="69"/>
      <c r="B73" s="63"/>
      <c r="C73" s="63"/>
      <c r="D73" s="63"/>
      <c r="E73" s="63"/>
      <c r="F73" s="63"/>
      <c r="G73" s="63"/>
      <c r="H73" s="63"/>
      <c r="I73" s="63"/>
      <c r="J73" s="63"/>
      <c r="K73" s="63"/>
      <c r="L73" s="63"/>
      <c r="M73" s="63"/>
    </row>
    <row r="74" spans="1:13" ht="11.25">
      <c r="A74" s="69"/>
      <c r="B74" s="68"/>
      <c r="C74" s="63"/>
      <c r="D74" s="63"/>
      <c r="E74" s="63"/>
      <c r="F74" s="63"/>
      <c r="G74" s="63"/>
      <c r="H74" s="63"/>
      <c r="I74" s="63"/>
      <c r="J74" s="63"/>
      <c r="K74" s="63"/>
      <c r="L74" s="63"/>
      <c r="M74" s="63"/>
    </row>
    <row r="75" spans="1:13" ht="11.25">
      <c r="A75" s="73"/>
      <c r="B75" s="63"/>
      <c r="C75" s="63"/>
      <c r="D75" s="63"/>
      <c r="E75" s="63"/>
      <c r="F75" s="63"/>
      <c r="G75" s="63"/>
      <c r="H75" s="63"/>
      <c r="I75" s="63"/>
      <c r="J75" s="63"/>
      <c r="K75" s="63"/>
      <c r="L75" s="63"/>
      <c r="M75" s="63"/>
    </row>
    <row r="76" spans="1:13" ht="11.25">
      <c r="A76" s="73"/>
      <c r="B76" s="68"/>
      <c r="C76" s="63"/>
      <c r="D76" s="63"/>
      <c r="E76" s="63"/>
      <c r="F76" s="63"/>
      <c r="G76" s="63"/>
      <c r="H76" s="63"/>
      <c r="I76" s="63"/>
      <c r="J76" s="63"/>
      <c r="K76" s="63"/>
      <c r="L76" s="63"/>
      <c r="M76" s="63"/>
    </row>
    <row r="77" spans="1:13" ht="11.25">
      <c r="A77" s="73"/>
      <c r="B77" s="68"/>
      <c r="C77" s="63"/>
      <c r="D77" s="63"/>
      <c r="E77" s="63"/>
      <c r="F77" s="63"/>
      <c r="G77" s="63"/>
      <c r="H77" s="63"/>
      <c r="I77" s="63"/>
      <c r="J77" s="63"/>
      <c r="K77" s="63"/>
      <c r="L77" s="63"/>
      <c r="M77" s="63"/>
    </row>
    <row r="78" spans="1:13" ht="11.25">
      <c r="A78" s="63"/>
      <c r="B78" s="63"/>
      <c r="C78" s="63"/>
      <c r="D78" s="63"/>
      <c r="E78" s="63"/>
      <c r="F78" s="63"/>
      <c r="G78" s="63"/>
      <c r="H78" s="63"/>
      <c r="I78" s="63"/>
      <c r="J78" s="63"/>
      <c r="K78" s="63"/>
      <c r="L78" s="63"/>
      <c r="M78" s="63"/>
    </row>
    <row r="79" spans="1:13" ht="11.25">
      <c r="A79" s="63"/>
      <c r="B79" s="63"/>
      <c r="C79" s="63"/>
      <c r="D79" s="63"/>
      <c r="E79" s="63"/>
      <c r="F79" s="63"/>
      <c r="G79" s="63"/>
      <c r="H79" s="63"/>
      <c r="I79" s="63"/>
      <c r="J79" s="63"/>
      <c r="K79" s="63"/>
      <c r="L79" s="63"/>
      <c r="M79" s="63"/>
    </row>
    <row r="80" spans="1:13" ht="11.25">
      <c r="A80" s="63"/>
      <c r="B80" s="63"/>
      <c r="C80" s="63"/>
      <c r="D80" s="63"/>
      <c r="E80" s="63"/>
      <c r="F80" s="63"/>
      <c r="G80" s="63"/>
      <c r="H80" s="63"/>
      <c r="I80" s="63"/>
      <c r="J80" s="63"/>
      <c r="K80" s="63"/>
      <c r="L80" s="63"/>
      <c r="M80" s="63"/>
    </row>
    <row r="81" spans="1:13" ht="11.25">
      <c r="A81" s="63"/>
      <c r="B81" s="63"/>
      <c r="C81" s="63"/>
      <c r="D81" s="63"/>
      <c r="E81" s="63"/>
      <c r="F81" s="63"/>
      <c r="G81" s="63"/>
      <c r="H81" s="63"/>
      <c r="I81" s="63"/>
      <c r="J81" s="63"/>
      <c r="K81" s="63"/>
      <c r="L81" s="63"/>
      <c r="M81" s="63"/>
    </row>
    <row r="82" spans="1:13" ht="11.25">
      <c r="A82" s="63"/>
      <c r="B82" s="63"/>
      <c r="C82" s="63"/>
      <c r="D82" s="63"/>
      <c r="E82" s="63"/>
      <c r="F82" s="63"/>
      <c r="G82" s="63"/>
      <c r="H82" s="63"/>
      <c r="I82" s="63"/>
      <c r="J82" s="63"/>
      <c r="K82" s="63"/>
      <c r="L82" s="63"/>
      <c r="M82" s="63"/>
    </row>
    <row r="83" spans="1:13" ht="11.25">
      <c r="A83" s="63"/>
      <c r="B83" s="63"/>
      <c r="C83" s="63"/>
      <c r="D83" s="63"/>
      <c r="E83" s="63"/>
      <c r="F83" s="63"/>
      <c r="G83" s="63"/>
      <c r="H83" s="63"/>
      <c r="I83" s="63"/>
      <c r="J83" s="63"/>
      <c r="K83" s="63"/>
      <c r="L83" s="63"/>
      <c r="M83" s="63"/>
    </row>
    <row r="84" spans="1:13" ht="11.25">
      <c r="A84" s="63"/>
      <c r="B84" s="63"/>
      <c r="C84" s="63"/>
      <c r="D84" s="63"/>
      <c r="E84" s="63"/>
      <c r="F84" s="63"/>
      <c r="G84" s="63"/>
      <c r="H84" s="63"/>
      <c r="I84" s="63"/>
      <c r="J84" s="63"/>
      <c r="K84" s="63"/>
      <c r="L84" s="63"/>
      <c r="M84" s="63"/>
    </row>
    <row r="85" spans="1:13" ht="11.25">
      <c r="A85" s="63"/>
      <c r="B85" s="63"/>
      <c r="C85" s="63"/>
      <c r="D85" s="63"/>
      <c r="E85" s="63"/>
      <c r="F85" s="63"/>
      <c r="G85" s="63"/>
      <c r="H85" s="63"/>
      <c r="I85" s="63"/>
      <c r="J85" s="63"/>
      <c r="K85" s="63"/>
      <c r="L85" s="63"/>
      <c r="M85" s="63"/>
    </row>
    <row r="86" spans="1:13" ht="11.25">
      <c r="A86" s="63"/>
      <c r="B86" s="63"/>
      <c r="C86" s="63"/>
      <c r="D86" s="63"/>
      <c r="E86" s="63"/>
      <c r="F86" s="63"/>
      <c r="G86" s="63"/>
      <c r="H86" s="63"/>
      <c r="I86" s="63"/>
      <c r="J86" s="63"/>
      <c r="K86" s="63"/>
      <c r="L86" s="63"/>
      <c r="M86" s="63"/>
    </row>
    <row r="87" spans="1:13" ht="11.25">
      <c r="A87" s="63"/>
      <c r="B87" s="63"/>
      <c r="C87" s="63"/>
      <c r="D87" s="63"/>
      <c r="E87" s="63"/>
      <c r="F87" s="63"/>
      <c r="G87" s="63"/>
      <c r="H87" s="63"/>
      <c r="I87" s="63"/>
      <c r="J87" s="63"/>
      <c r="K87" s="63"/>
      <c r="L87" s="63"/>
      <c r="M87" s="63"/>
    </row>
    <row r="88" spans="1:13" ht="11.25">
      <c r="A88" s="63"/>
      <c r="B88" s="63"/>
      <c r="C88" s="63"/>
      <c r="D88" s="63"/>
      <c r="E88" s="63"/>
      <c r="F88" s="63"/>
      <c r="G88" s="63"/>
      <c r="H88" s="63"/>
      <c r="I88" s="63"/>
      <c r="J88" s="63"/>
      <c r="K88" s="63"/>
      <c r="L88" s="63"/>
      <c r="M88" s="63"/>
    </row>
    <row r="89" spans="1:13" ht="11.25">
      <c r="A89" s="63"/>
      <c r="B89" s="63"/>
      <c r="C89" s="63"/>
      <c r="D89" s="63"/>
      <c r="E89" s="63"/>
      <c r="F89" s="63"/>
      <c r="G89" s="63"/>
      <c r="H89" s="63"/>
      <c r="I89" s="63"/>
      <c r="J89" s="63"/>
      <c r="K89" s="63"/>
      <c r="L89" s="63"/>
      <c r="M89" s="63"/>
    </row>
    <row r="90" spans="1:13" ht="11.25">
      <c r="A90" s="63"/>
      <c r="B90" s="63"/>
      <c r="C90" s="63"/>
      <c r="D90" s="63"/>
      <c r="E90" s="63"/>
      <c r="F90" s="63"/>
      <c r="G90" s="63"/>
      <c r="H90" s="63"/>
      <c r="I90" s="63"/>
      <c r="J90" s="63"/>
      <c r="K90" s="63"/>
      <c r="L90" s="63"/>
      <c r="M90" s="63"/>
    </row>
    <row r="91" spans="1:13" ht="11.25">
      <c r="A91" s="63"/>
      <c r="B91" s="63"/>
      <c r="C91" s="63"/>
      <c r="D91" s="63"/>
      <c r="E91" s="63"/>
      <c r="F91" s="63"/>
      <c r="G91" s="63"/>
      <c r="H91" s="63"/>
      <c r="I91" s="63"/>
      <c r="J91" s="63"/>
      <c r="K91" s="63"/>
      <c r="L91" s="63"/>
      <c r="M91" s="63"/>
    </row>
    <row r="92" spans="1:13" ht="11.25">
      <c r="A92" s="63"/>
      <c r="B92" s="63"/>
      <c r="C92" s="63"/>
      <c r="D92" s="63"/>
      <c r="E92" s="63"/>
      <c r="F92" s="63"/>
      <c r="G92" s="63"/>
      <c r="H92" s="63"/>
      <c r="I92" s="63"/>
      <c r="J92" s="63"/>
      <c r="K92" s="63"/>
      <c r="L92" s="63"/>
      <c r="M92" s="63"/>
    </row>
    <row r="93" spans="1:13" ht="11.25">
      <c r="A93" s="63"/>
      <c r="B93" s="63"/>
      <c r="C93" s="63"/>
      <c r="D93" s="63"/>
      <c r="E93" s="63"/>
      <c r="F93" s="63"/>
      <c r="G93" s="63"/>
      <c r="H93" s="63"/>
      <c r="I93" s="63"/>
      <c r="J93" s="63"/>
      <c r="K93" s="63"/>
      <c r="L93" s="63"/>
      <c r="M93" s="63"/>
    </row>
    <row r="94" spans="1:13" ht="11.25">
      <c r="A94" s="63"/>
      <c r="B94" s="63"/>
      <c r="C94" s="63"/>
      <c r="D94" s="63"/>
      <c r="E94" s="63"/>
      <c r="F94" s="63"/>
      <c r="G94" s="63"/>
      <c r="H94" s="63"/>
      <c r="I94" s="63"/>
      <c r="J94" s="63"/>
      <c r="K94" s="63"/>
      <c r="L94" s="63"/>
      <c r="M94" s="63"/>
    </row>
    <row r="95" spans="1:13" ht="11.25">
      <c r="A95" s="63"/>
      <c r="B95" s="63"/>
      <c r="C95" s="63"/>
      <c r="D95" s="63"/>
      <c r="E95" s="63"/>
      <c r="F95" s="63"/>
      <c r="G95" s="63"/>
      <c r="H95" s="63"/>
      <c r="I95" s="63"/>
      <c r="J95" s="63"/>
      <c r="K95" s="63"/>
      <c r="L95" s="63"/>
      <c r="M95" s="63"/>
    </row>
    <row r="96" spans="1:13" ht="11.25">
      <c r="A96" s="63"/>
      <c r="B96" s="63"/>
      <c r="C96" s="63"/>
      <c r="D96" s="63"/>
      <c r="E96" s="63"/>
      <c r="F96" s="63"/>
      <c r="G96" s="63"/>
      <c r="H96" s="63"/>
      <c r="I96" s="63"/>
      <c r="J96" s="63"/>
      <c r="K96" s="63"/>
      <c r="L96" s="63"/>
      <c r="M96" s="63"/>
    </row>
    <row r="97" spans="1:13" ht="11.25">
      <c r="A97" s="63"/>
      <c r="B97" s="63"/>
      <c r="C97" s="63"/>
      <c r="D97" s="63"/>
      <c r="E97" s="63"/>
      <c r="F97" s="63"/>
      <c r="G97" s="63"/>
      <c r="H97" s="63"/>
      <c r="I97" s="63"/>
      <c r="J97" s="63"/>
      <c r="K97" s="63"/>
      <c r="L97" s="63"/>
      <c r="M97" s="63"/>
    </row>
    <row r="98" spans="1:13" ht="11.25">
      <c r="A98" s="63"/>
      <c r="B98" s="63"/>
      <c r="C98" s="63"/>
      <c r="D98" s="63"/>
      <c r="E98" s="63"/>
      <c r="F98" s="63"/>
      <c r="G98" s="63"/>
      <c r="H98" s="63"/>
      <c r="I98" s="63"/>
      <c r="J98" s="63"/>
      <c r="K98" s="63"/>
      <c r="L98" s="63"/>
      <c r="M98" s="63"/>
    </row>
    <row r="99" spans="1:13" ht="11.25">
      <c r="A99" s="63"/>
      <c r="B99" s="63"/>
      <c r="C99" s="63"/>
      <c r="D99" s="63"/>
      <c r="E99" s="63"/>
      <c r="F99" s="63"/>
      <c r="G99" s="63"/>
      <c r="H99" s="63"/>
      <c r="I99" s="63"/>
      <c r="J99" s="63"/>
      <c r="K99" s="63"/>
      <c r="L99" s="63"/>
      <c r="M99" s="63"/>
    </row>
    <row r="100" spans="1:13" ht="11.25">
      <c r="A100" s="63"/>
      <c r="B100" s="63"/>
      <c r="C100" s="63"/>
      <c r="D100" s="63"/>
      <c r="E100" s="63"/>
      <c r="F100" s="63"/>
      <c r="G100" s="63"/>
      <c r="H100" s="63"/>
      <c r="I100" s="63"/>
      <c r="J100" s="63"/>
      <c r="K100" s="63"/>
      <c r="L100" s="63"/>
      <c r="M100" s="63"/>
    </row>
    <row r="101" spans="1:13" ht="11.25">
      <c r="A101" s="63"/>
      <c r="B101" s="63"/>
      <c r="C101" s="63"/>
      <c r="D101" s="63"/>
      <c r="E101" s="63"/>
      <c r="F101" s="63"/>
      <c r="G101" s="63"/>
      <c r="H101" s="63"/>
      <c r="I101" s="63"/>
      <c r="J101" s="63"/>
      <c r="K101" s="63"/>
      <c r="L101" s="63"/>
      <c r="M101" s="63"/>
    </row>
    <row r="102" spans="1:13" ht="11.25">
      <c r="A102" s="63"/>
      <c r="B102" s="63"/>
      <c r="C102" s="63"/>
      <c r="D102" s="63"/>
      <c r="E102" s="63"/>
      <c r="F102" s="63"/>
      <c r="G102" s="63"/>
      <c r="H102" s="63"/>
      <c r="I102" s="63"/>
      <c r="J102" s="63"/>
      <c r="K102" s="63"/>
      <c r="L102" s="63"/>
      <c r="M102" s="63"/>
    </row>
    <row r="103" spans="1:13" ht="11.25">
      <c r="A103" s="63"/>
      <c r="B103" s="63"/>
      <c r="C103" s="63"/>
      <c r="D103" s="63"/>
      <c r="E103" s="63"/>
      <c r="F103" s="63"/>
      <c r="G103" s="63"/>
      <c r="H103" s="63"/>
      <c r="I103" s="63"/>
      <c r="J103" s="63"/>
      <c r="K103" s="63"/>
      <c r="L103" s="63"/>
      <c r="M103" s="63"/>
    </row>
    <row r="104" spans="1:13" ht="11.25">
      <c r="A104" s="63"/>
      <c r="B104" s="63"/>
      <c r="C104" s="63"/>
      <c r="D104" s="63"/>
      <c r="E104" s="63"/>
      <c r="F104" s="63"/>
      <c r="G104" s="63"/>
      <c r="H104" s="63"/>
      <c r="I104" s="63"/>
      <c r="J104" s="63"/>
      <c r="K104" s="63"/>
      <c r="L104" s="63"/>
      <c r="M104" s="63"/>
    </row>
    <row r="105" spans="1:13" ht="11.25">
      <c r="A105" s="63"/>
      <c r="B105" s="63"/>
      <c r="C105" s="63"/>
      <c r="D105" s="63"/>
      <c r="E105" s="63"/>
      <c r="F105" s="63"/>
      <c r="G105" s="63"/>
      <c r="H105" s="63"/>
      <c r="I105" s="63"/>
      <c r="J105" s="63"/>
      <c r="K105" s="63"/>
      <c r="L105" s="63"/>
      <c r="M105" s="63"/>
    </row>
    <row r="106" spans="1:13" ht="11.25">
      <c r="A106" s="63"/>
      <c r="B106" s="63"/>
      <c r="C106" s="63"/>
      <c r="D106" s="63"/>
      <c r="E106" s="63"/>
      <c r="F106" s="63"/>
      <c r="G106" s="63"/>
      <c r="H106" s="63"/>
      <c r="I106" s="63"/>
      <c r="J106" s="63"/>
      <c r="K106" s="63"/>
      <c r="L106" s="63"/>
      <c r="M106" s="63"/>
    </row>
    <row r="107" spans="1:13" ht="11.25">
      <c r="A107" s="63"/>
      <c r="B107" s="63"/>
      <c r="C107" s="63"/>
      <c r="D107" s="63"/>
      <c r="E107" s="63"/>
      <c r="F107" s="63"/>
      <c r="G107" s="63"/>
      <c r="H107" s="63"/>
      <c r="I107" s="63"/>
      <c r="J107" s="63"/>
      <c r="K107" s="63"/>
      <c r="L107" s="63"/>
      <c r="M107" s="63"/>
    </row>
    <row r="108" spans="1:13" ht="11.25">
      <c r="A108" s="63"/>
      <c r="B108" s="63"/>
      <c r="C108" s="63"/>
      <c r="D108" s="63"/>
      <c r="E108" s="63"/>
      <c r="F108" s="63"/>
      <c r="G108" s="63"/>
      <c r="H108" s="63"/>
      <c r="I108" s="63"/>
      <c r="J108" s="63"/>
      <c r="K108" s="63"/>
      <c r="L108" s="63"/>
      <c r="M108" s="63"/>
    </row>
    <row r="109" spans="1:13" ht="11.25">
      <c r="A109" s="63"/>
      <c r="B109" s="63"/>
      <c r="C109" s="63"/>
      <c r="D109" s="63"/>
      <c r="E109" s="63"/>
      <c r="F109" s="63"/>
      <c r="G109" s="63"/>
      <c r="H109" s="63"/>
      <c r="I109" s="63"/>
      <c r="J109" s="63"/>
      <c r="K109" s="63"/>
      <c r="L109" s="63"/>
      <c r="M109" s="63"/>
    </row>
    <row r="110" spans="1:13" ht="11.25">
      <c r="A110" s="63"/>
      <c r="B110" s="63"/>
      <c r="C110" s="63"/>
      <c r="D110" s="63"/>
      <c r="E110" s="63"/>
      <c r="F110" s="63"/>
      <c r="G110" s="63"/>
      <c r="H110" s="63"/>
      <c r="I110" s="63"/>
      <c r="J110" s="63"/>
      <c r="K110" s="63"/>
      <c r="L110" s="63"/>
      <c r="M110" s="63"/>
    </row>
    <row r="111" spans="1:13" ht="11.25">
      <c r="A111" s="63"/>
      <c r="B111" s="63"/>
      <c r="C111" s="63"/>
      <c r="D111" s="63"/>
      <c r="E111" s="63"/>
      <c r="F111" s="63"/>
      <c r="G111" s="63"/>
      <c r="H111" s="63"/>
      <c r="I111" s="63"/>
      <c r="J111" s="63"/>
      <c r="K111" s="63"/>
      <c r="L111" s="63"/>
      <c r="M111" s="63"/>
    </row>
    <row r="112" spans="1:13" ht="11.25">
      <c r="A112" s="63"/>
      <c r="B112" s="63"/>
      <c r="C112" s="63"/>
      <c r="D112" s="63"/>
      <c r="E112" s="63"/>
      <c r="F112" s="63"/>
      <c r="G112" s="63"/>
      <c r="H112" s="63"/>
      <c r="I112" s="63"/>
      <c r="J112" s="63"/>
      <c r="K112" s="63"/>
      <c r="L112" s="63"/>
      <c r="M112" s="63"/>
    </row>
    <row r="113" spans="1:13" ht="11.25">
      <c r="A113" s="63"/>
      <c r="B113" s="63"/>
      <c r="C113" s="63"/>
      <c r="D113" s="63"/>
      <c r="E113" s="63"/>
      <c r="F113" s="63"/>
      <c r="G113" s="63"/>
      <c r="H113" s="63"/>
      <c r="I113" s="63"/>
      <c r="J113" s="63"/>
      <c r="K113" s="63"/>
      <c r="L113" s="63"/>
      <c r="M113" s="63"/>
    </row>
    <row r="114" spans="1:13" ht="11.25">
      <c r="A114" s="63"/>
      <c r="B114" s="63"/>
      <c r="C114" s="63"/>
      <c r="D114" s="63"/>
      <c r="E114" s="63"/>
      <c r="F114" s="63"/>
      <c r="G114" s="63"/>
      <c r="H114" s="63"/>
      <c r="I114" s="63"/>
      <c r="J114" s="63"/>
      <c r="K114" s="63"/>
      <c r="L114" s="63"/>
      <c r="M114" s="63"/>
    </row>
    <row r="115" spans="1:13" ht="11.25">
      <c r="A115" s="63"/>
      <c r="B115" s="63"/>
      <c r="C115" s="63"/>
      <c r="D115" s="63"/>
      <c r="E115" s="63"/>
      <c r="F115" s="63"/>
      <c r="G115" s="63"/>
      <c r="H115" s="63"/>
      <c r="I115" s="63"/>
      <c r="J115" s="63"/>
      <c r="K115" s="63"/>
      <c r="L115" s="63"/>
      <c r="M115" s="63"/>
    </row>
    <row r="116" spans="1:13" ht="11.25">
      <c r="A116" s="63"/>
      <c r="B116" s="63"/>
      <c r="C116" s="63"/>
      <c r="D116" s="63"/>
      <c r="E116" s="63"/>
      <c r="F116" s="63"/>
      <c r="G116" s="63"/>
      <c r="H116" s="63"/>
      <c r="I116" s="63"/>
      <c r="J116" s="63"/>
      <c r="K116" s="63"/>
      <c r="L116" s="63"/>
      <c r="M116" s="63"/>
    </row>
    <row r="117" spans="1:13" ht="11.25">
      <c r="A117" s="63"/>
      <c r="B117" s="63"/>
      <c r="C117" s="63"/>
      <c r="D117" s="63"/>
      <c r="E117" s="63"/>
      <c r="F117" s="63"/>
      <c r="G117" s="63"/>
      <c r="H117" s="63"/>
      <c r="I117" s="63"/>
      <c r="J117" s="63"/>
      <c r="K117" s="63"/>
      <c r="L117" s="63"/>
      <c r="M117" s="63"/>
    </row>
    <row r="118" spans="1:13" ht="11.25">
      <c r="A118" s="63"/>
      <c r="B118" s="63"/>
      <c r="C118" s="63"/>
      <c r="D118" s="63"/>
      <c r="E118" s="63"/>
      <c r="F118" s="63"/>
      <c r="G118" s="63"/>
      <c r="H118" s="63"/>
      <c r="I118" s="63"/>
      <c r="J118" s="63"/>
      <c r="K118" s="63"/>
      <c r="L118" s="63"/>
      <c r="M118" s="63"/>
    </row>
    <row r="119" spans="1:13" ht="11.25">
      <c r="A119" s="63"/>
      <c r="B119" s="63"/>
      <c r="C119" s="63"/>
      <c r="D119" s="63"/>
      <c r="E119" s="63"/>
      <c r="F119" s="63"/>
      <c r="G119" s="63"/>
      <c r="H119" s="63"/>
      <c r="I119" s="63"/>
      <c r="J119" s="63"/>
      <c r="K119" s="63"/>
      <c r="L119" s="63"/>
      <c r="M119" s="63"/>
    </row>
    <row r="120" spans="1:13" ht="11.25">
      <c r="A120" s="63"/>
      <c r="B120" s="63"/>
      <c r="C120" s="63"/>
      <c r="D120" s="63"/>
      <c r="E120" s="63"/>
      <c r="F120" s="63"/>
      <c r="G120" s="63"/>
      <c r="H120" s="63"/>
      <c r="I120" s="63"/>
      <c r="J120" s="63"/>
      <c r="K120" s="63"/>
      <c r="L120" s="63"/>
      <c r="M120" s="63"/>
    </row>
    <row r="121" spans="1:13" ht="11.25">
      <c r="A121" s="63"/>
      <c r="B121" s="63"/>
      <c r="C121" s="63"/>
      <c r="D121" s="63"/>
      <c r="E121" s="63"/>
      <c r="F121" s="63"/>
      <c r="G121" s="63"/>
      <c r="H121" s="63"/>
      <c r="I121" s="63"/>
      <c r="J121" s="63"/>
      <c r="K121" s="63"/>
      <c r="L121" s="63"/>
      <c r="M121" s="63"/>
    </row>
    <row r="122" spans="1:13" ht="11.25">
      <c r="A122" s="63"/>
      <c r="B122" s="63"/>
      <c r="C122" s="63"/>
      <c r="D122" s="63"/>
      <c r="E122" s="63"/>
      <c r="F122" s="63"/>
      <c r="G122" s="63"/>
      <c r="H122" s="63"/>
      <c r="I122" s="63"/>
      <c r="J122" s="63"/>
      <c r="K122" s="63"/>
      <c r="L122" s="63"/>
      <c r="M122" s="63"/>
    </row>
    <row r="123" spans="1:13" ht="11.25">
      <c r="A123" s="63"/>
      <c r="B123" s="63"/>
      <c r="C123" s="63"/>
      <c r="D123" s="63"/>
      <c r="E123" s="63"/>
      <c r="F123" s="63"/>
      <c r="G123" s="63"/>
      <c r="H123" s="63"/>
      <c r="I123" s="63"/>
      <c r="J123" s="63"/>
      <c r="K123" s="63"/>
      <c r="L123" s="63"/>
      <c r="M123" s="63"/>
    </row>
    <row r="124" spans="1:13" ht="11.25">
      <c r="A124" s="63"/>
      <c r="B124" s="63"/>
      <c r="C124" s="63"/>
      <c r="D124" s="63"/>
      <c r="E124" s="63"/>
      <c r="F124" s="63"/>
      <c r="G124" s="63"/>
      <c r="H124" s="63"/>
      <c r="I124" s="63"/>
      <c r="J124" s="63"/>
      <c r="K124" s="63"/>
      <c r="L124" s="63"/>
      <c r="M124" s="63"/>
    </row>
    <row r="125" spans="1:13" ht="11.25">
      <c r="A125" s="63"/>
      <c r="B125" s="63"/>
      <c r="C125" s="63"/>
      <c r="D125" s="63"/>
      <c r="E125" s="63"/>
      <c r="F125" s="63"/>
      <c r="G125" s="63"/>
      <c r="H125" s="63"/>
      <c r="I125" s="63"/>
      <c r="J125" s="63"/>
      <c r="K125" s="63"/>
      <c r="L125" s="63"/>
      <c r="M125" s="63"/>
    </row>
    <row r="126" spans="1:13" ht="11.25">
      <c r="A126" s="63"/>
      <c r="B126" s="63"/>
      <c r="C126" s="63"/>
      <c r="D126" s="63"/>
      <c r="E126" s="63"/>
      <c r="F126" s="63"/>
      <c r="G126" s="63"/>
      <c r="H126" s="63"/>
      <c r="I126" s="63"/>
      <c r="J126" s="63"/>
      <c r="K126" s="63"/>
      <c r="L126" s="63"/>
      <c r="M126" s="63"/>
    </row>
    <row r="127" spans="1:13" ht="11.25">
      <c r="A127" s="63"/>
      <c r="B127" s="63"/>
      <c r="C127" s="63"/>
      <c r="D127" s="63"/>
      <c r="E127" s="63"/>
      <c r="F127" s="63"/>
      <c r="G127" s="63"/>
      <c r="H127" s="63"/>
      <c r="I127" s="63"/>
      <c r="J127" s="63"/>
      <c r="K127" s="63"/>
      <c r="L127" s="63"/>
      <c r="M127" s="63"/>
    </row>
    <row r="128" spans="1:13" ht="11.25">
      <c r="A128" s="63"/>
      <c r="B128" s="63"/>
      <c r="C128" s="63"/>
      <c r="D128" s="63"/>
      <c r="E128" s="63"/>
      <c r="F128" s="63"/>
      <c r="G128" s="63"/>
      <c r="H128" s="63"/>
      <c r="I128" s="63"/>
      <c r="J128" s="63"/>
      <c r="K128" s="63"/>
      <c r="L128" s="63"/>
      <c r="M128" s="63"/>
    </row>
    <row r="129" spans="1:13" ht="11.25">
      <c r="A129" s="63"/>
      <c r="B129" s="63"/>
      <c r="C129" s="63"/>
      <c r="D129" s="63"/>
      <c r="E129" s="63"/>
      <c r="F129" s="63"/>
      <c r="G129" s="63"/>
      <c r="H129" s="63"/>
      <c r="I129" s="63"/>
      <c r="J129" s="63"/>
      <c r="K129" s="63"/>
      <c r="L129" s="63"/>
      <c r="M129" s="63"/>
    </row>
    <row r="130" spans="1:13" ht="11.25">
      <c r="A130" s="63"/>
      <c r="B130" s="63"/>
      <c r="C130" s="63"/>
      <c r="D130" s="63"/>
      <c r="E130" s="63"/>
      <c r="F130" s="63"/>
      <c r="G130" s="63"/>
      <c r="H130" s="63"/>
      <c r="I130" s="63"/>
      <c r="J130" s="63"/>
      <c r="K130" s="63"/>
      <c r="L130" s="63"/>
      <c r="M130" s="63"/>
    </row>
    <row r="131" spans="1:13" ht="11.25">
      <c r="A131" s="63"/>
      <c r="B131" s="63"/>
      <c r="C131" s="63"/>
      <c r="D131" s="63"/>
      <c r="E131" s="63"/>
      <c r="F131" s="63"/>
      <c r="G131" s="63"/>
      <c r="H131" s="63"/>
      <c r="I131" s="63"/>
      <c r="J131" s="63"/>
      <c r="K131" s="63"/>
      <c r="L131" s="63"/>
      <c r="M131" s="63"/>
    </row>
    <row r="132" spans="1:13" ht="11.25">
      <c r="A132" s="63"/>
      <c r="B132" s="63"/>
      <c r="C132" s="63"/>
      <c r="D132" s="63"/>
      <c r="E132" s="63"/>
      <c r="F132" s="63"/>
      <c r="G132" s="63"/>
      <c r="H132" s="63"/>
      <c r="I132" s="63"/>
      <c r="J132" s="63"/>
      <c r="K132" s="63"/>
      <c r="L132" s="63"/>
      <c r="M132" s="63"/>
    </row>
    <row r="133" spans="1:13" ht="11.25">
      <c r="A133" s="63"/>
      <c r="B133" s="63"/>
      <c r="C133" s="63"/>
      <c r="D133" s="63"/>
      <c r="E133" s="63"/>
      <c r="F133" s="63"/>
      <c r="G133" s="63"/>
      <c r="H133" s="63"/>
      <c r="I133" s="63"/>
      <c r="J133" s="63"/>
      <c r="K133" s="63"/>
      <c r="L133" s="63"/>
      <c r="M133" s="63"/>
    </row>
    <row r="134" spans="1:13" ht="11.25">
      <c r="A134" s="63"/>
      <c r="B134" s="63"/>
      <c r="C134" s="63"/>
      <c r="D134" s="63"/>
      <c r="E134" s="63"/>
      <c r="F134" s="63"/>
      <c r="G134" s="63"/>
      <c r="H134" s="63"/>
      <c r="I134" s="63"/>
      <c r="J134" s="63"/>
      <c r="K134" s="63"/>
      <c r="L134" s="63"/>
      <c r="M134" s="63"/>
    </row>
    <row r="135" spans="1:13" ht="11.25">
      <c r="A135" s="63"/>
      <c r="B135" s="63"/>
      <c r="C135" s="63"/>
      <c r="D135" s="63"/>
      <c r="E135" s="63"/>
      <c r="F135" s="63"/>
      <c r="G135" s="63"/>
      <c r="H135" s="63"/>
      <c r="I135" s="63"/>
      <c r="J135" s="63"/>
      <c r="K135" s="63"/>
      <c r="L135" s="63"/>
      <c r="M135" s="63"/>
    </row>
    <row r="136" spans="1:13" ht="11.25">
      <c r="A136" s="63"/>
      <c r="B136" s="63"/>
      <c r="C136" s="63"/>
      <c r="D136" s="63"/>
      <c r="E136" s="63"/>
      <c r="F136" s="63"/>
      <c r="G136" s="63"/>
      <c r="H136" s="63"/>
      <c r="I136" s="63"/>
      <c r="J136" s="63"/>
      <c r="K136" s="63"/>
      <c r="L136" s="63"/>
      <c r="M136" s="63"/>
    </row>
    <row r="137" spans="1:13" ht="11.25">
      <c r="A137" s="63"/>
      <c r="B137" s="63"/>
      <c r="C137" s="63"/>
      <c r="D137" s="63"/>
      <c r="E137" s="63"/>
      <c r="F137" s="63"/>
      <c r="G137" s="63"/>
      <c r="H137" s="63"/>
      <c r="I137" s="63"/>
      <c r="J137" s="63"/>
      <c r="K137" s="63"/>
      <c r="L137" s="63"/>
      <c r="M137" s="63"/>
    </row>
    <row r="138" spans="1:13" ht="11.25">
      <c r="A138" s="63"/>
      <c r="B138" s="63"/>
      <c r="C138" s="63"/>
      <c r="D138" s="63"/>
      <c r="E138" s="63"/>
      <c r="F138" s="63"/>
      <c r="G138" s="63"/>
      <c r="H138" s="63"/>
      <c r="I138" s="63"/>
      <c r="J138" s="63"/>
      <c r="K138" s="63"/>
      <c r="L138" s="63"/>
      <c r="M138" s="63"/>
    </row>
    <row r="139" spans="1:13" ht="11.25">
      <c r="A139" s="63"/>
      <c r="B139" s="63"/>
      <c r="C139" s="63"/>
      <c r="D139" s="63"/>
      <c r="E139" s="63"/>
      <c r="F139" s="63"/>
      <c r="G139" s="63"/>
      <c r="H139" s="63"/>
      <c r="I139" s="63"/>
      <c r="J139" s="63"/>
      <c r="K139" s="63"/>
      <c r="L139" s="63"/>
      <c r="M139" s="63"/>
    </row>
    <row r="140" spans="1:13" ht="11.25">
      <c r="A140" s="63"/>
      <c r="B140" s="63"/>
      <c r="C140" s="63"/>
      <c r="D140" s="63"/>
      <c r="E140" s="63"/>
      <c r="F140" s="63"/>
      <c r="G140" s="63"/>
      <c r="H140" s="63"/>
      <c r="I140" s="63"/>
      <c r="J140" s="63"/>
      <c r="K140" s="63"/>
      <c r="L140" s="63"/>
      <c r="M140" s="63"/>
    </row>
    <row r="141" spans="1:13" ht="11.25">
      <c r="A141" s="63"/>
      <c r="B141" s="63"/>
      <c r="C141" s="63"/>
      <c r="D141" s="63"/>
      <c r="E141" s="63"/>
      <c r="F141" s="63"/>
      <c r="G141" s="63"/>
      <c r="H141" s="63"/>
      <c r="I141" s="63"/>
      <c r="J141" s="63"/>
      <c r="K141" s="63"/>
      <c r="L141" s="63"/>
      <c r="M141" s="63"/>
    </row>
    <row r="142" spans="1:13" ht="11.25">
      <c r="A142" s="63"/>
      <c r="B142" s="63"/>
      <c r="C142" s="63"/>
      <c r="D142" s="63"/>
      <c r="E142" s="63"/>
      <c r="F142" s="63"/>
      <c r="G142" s="63"/>
      <c r="H142" s="63"/>
      <c r="I142" s="63"/>
      <c r="J142" s="63"/>
      <c r="K142" s="63"/>
      <c r="L142" s="63"/>
      <c r="M142" s="63"/>
    </row>
    <row r="143" spans="1:13" ht="11.25">
      <c r="A143" s="63"/>
      <c r="B143" s="63"/>
      <c r="C143" s="63"/>
      <c r="D143" s="63"/>
      <c r="E143" s="63"/>
      <c r="F143" s="63"/>
      <c r="G143" s="63"/>
      <c r="H143" s="63"/>
      <c r="I143" s="63"/>
      <c r="J143" s="63"/>
      <c r="K143" s="63"/>
      <c r="L143" s="63"/>
      <c r="M143" s="63"/>
    </row>
    <row r="144" spans="1:13" ht="11.25">
      <c r="A144" s="63"/>
      <c r="B144" s="63"/>
      <c r="C144" s="63"/>
      <c r="D144" s="63"/>
      <c r="E144" s="63"/>
      <c r="F144" s="63"/>
      <c r="G144" s="63"/>
      <c r="H144" s="63"/>
      <c r="I144" s="63"/>
      <c r="J144" s="63"/>
      <c r="K144" s="63"/>
      <c r="L144" s="63"/>
      <c r="M144" s="63"/>
    </row>
    <row r="145" spans="1:13" ht="11.25">
      <c r="A145" s="63"/>
      <c r="B145" s="63"/>
      <c r="C145" s="63"/>
      <c r="D145" s="63"/>
      <c r="E145" s="63"/>
      <c r="F145" s="63"/>
      <c r="G145" s="63"/>
      <c r="H145" s="63"/>
      <c r="I145" s="63"/>
      <c r="J145" s="63"/>
      <c r="K145" s="63"/>
      <c r="L145" s="63"/>
      <c r="M145" s="63"/>
    </row>
    <row r="146" spans="1:13" ht="11.25">
      <c r="A146" s="63"/>
      <c r="B146" s="63"/>
      <c r="C146" s="63"/>
      <c r="D146" s="63"/>
      <c r="E146" s="63"/>
      <c r="F146" s="63"/>
      <c r="G146" s="63"/>
      <c r="H146" s="63"/>
      <c r="I146" s="63"/>
      <c r="J146" s="63"/>
      <c r="K146" s="63"/>
      <c r="L146" s="63"/>
      <c r="M146" s="63"/>
    </row>
    <row r="147" spans="1:13" ht="11.25">
      <c r="A147" s="63"/>
      <c r="B147" s="63"/>
      <c r="C147" s="63"/>
      <c r="D147" s="63"/>
      <c r="E147" s="63"/>
      <c r="F147" s="63"/>
      <c r="G147" s="63"/>
      <c r="H147" s="63"/>
      <c r="I147" s="63"/>
      <c r="J147" s="63"/>
      <c r="K147" s="63"/>
      <c r="L147" s="63"/>
      <c r="M147" s="63"/>
    </row>
    <row r="148" spans="1:13" ht="11.25">
      <c r="A148" s="63"/>
      <c r="B148" s="63"/>
      <c r="C148" s="63"/>
      <c r="D148" s="63"/>
      <c r="E148" s="63"/>
      <c r="F148" s="63"/>
      <c r="G148" s="63"/>
      <c r="H148" s="63"/>
      <c r="I148" s="63"/>
      <c r="J148" s="63"/>
      <c r="K148" s="63"/>
      <c r="L148" s="63"/>
      <c r="M148" s="63"/>
    </row>
    <row r="149" spans="1:13" ht="11.25">
      <c r="A149" s="63"/>
      <c r="B149" s="63"/>
      <c r="C149" s="63"/>
      <c r="D149" s="63"/>
      <c r="E149" s="63"/>
      <c r="F149" s="63"/>
      <c r="G149" s="63"/>
      <c r="H149" s="63"/>
      <c r="I149" s="63"/>
      <c r="J149" s="63"/>
      <c r="K149" s="63"/>
      <c r="L149" s="63"/>
      <c r="M149" s="63"/>
    </row>
    <row r="150" spans="1:13" ht="11.25">
      <c r="A150" s="63"/>
      <c r="B150" s="63"/>
      <c r="C150" s="63"/>
      <c r="D150" s="63"/>
      <c r="E150" s="63"/>
      <c r="F150" s="63"/>
      <c r="G150" s="63"/>
      <c r="H150" s="63"/>
      <c r="I150" s="63"/>
      <c r="J150" s="63"/>
      <c r="K150" s="63"/>
      <c r="L150" s="63"/>
      <c r="M150" s="63"/>
    </row>
    <row r="151" spans="1:13" ht="11.25">
      <c r="A151" s="63"/>
      <c r="B151" s="63"/>
      <c r="C151" s="63"/>
      <c r="D151" s="63"/>
      <c r="E151" s="63"/>
      <c r="F151" s="63"/>
      <c r="G151" s="63"/>
      <c r="H151" s="63"/>
      <c r="I151" s="63"/>
      <c r="J151" s="63"/>
      <c r="K151" s="63"/>
      <c r="L151" s="63"/>
      <c r="M151" s="63"/>
    </row>
    <row r="152" spans="1:13" ht="11.25">
      <c r="A152" s="63"/>
      <c r="B152" s="63"/>
      <c r="C152" s="63"/>
      <c r="D152" s="63"/>
      <c r="E152" s="63"/>
      <c r="F152" s="63"/>
      <c r="G152" s="63"/>
      <c r="H152" s="63"/>
      <c r="I152" s="63"/>
      <c r="J152" s="63"/>
      <c r="K152" s="63"/>
      <c r="L152" s="63"/>
      <c r="M152" s="63"/>
    </row>
    <row r="153" spans="1:13" ht="11.25">
      <c r="A153" s="63"/>
      <c r="B153" s="63"/>
      <c r="C153" s="63"/>
      <c r="D153" s="63"/>
      <c r="E153" s="63"/>
      <c r="F153" s="63"/>
      <c r="G153" s="63"/>
      <c r="H153" s="63"/>
      <c r="I153" s="63"/>
      <c r="J153" s="63"/>
      <c r="K153" s="63"/>
      <c r="L153" s="63"/>
      <c r="M153" s="63"/>
    </row>
    <row r="154" spans="1:13" ht="11.25">
      <c r="A154" s="63"/>
      <c r="B154" s="63"/>
      <c r="C154" s="63"/>
      <c r="D154" s="63"/>
      <c r="E154" s="63"/>
      <c r="F154" s="63"/>
      <c r="G154" s="63"/>
      <c r="H154" s="63"/>
      <c r="I154" s="63"/>
      <c r="J154" s="63"/>
      <c r="K154" s="63"/>
      <c r="L154" s="63"/>
      <c r="M154" s="63"/>
    </row>
    <row r="155" spans="1:13" ht="11.25">
      <c r="A155" s="63"/>
      <c r="B155" s="63"/>
      <c r="C155" s="63"/>
      <c r="D155" s="63"/>
      <c r="E155" s="63"/>
      <c r="F155" s="63"/>
      <c r="G155" s="63"/>
      <c r="H155" s="63"/>
      <c r="I155" s="63"/>
      <c r="J155" s="63"/>
      <c r="K155" s="63"/>
      <c r="L155" s="63"/>
      <c r="M155" s="63"/>
    </row>
    <row r="156" spans="1:13" ht="11.25">
      <c r="A156" s="63"/>
      <c r="B156" s="63"/>
      <c r="C156" s="63"/>
      <c r="D156" s="63"/>
      <c r="E156" s="63"/>
      <c r="F156" s="63"/>
      <c r="G156" s="63"/>
      <c r="H156" s="63"/>
      <c r="I156" s="63"/>
      <c r="J156" s="63"/>
      <c r="K156" s="63"/>
      <c r="L156" s="63"/>
      <c r="M156" s="63"/>
    </row>
    <row r="157" spans="1:13" ht="11.25">
      <c r="A157" s="63"/>
      <c r="B157" s="63"/>
      <c r="C157" s="63"/>
      <c r="D157" s="63"/>
      <c r="E157" s="63"/>
      <c r="F157" s="63"/>
      <c r="G157" s="63"/>
      <c r="H157" s="63"/>
      <c r="I157" s="63"/>
      <c r="J157" s="63"/>
      <c r="K157" s="63"/>
      <c r="L157" s="63"/>
      <c r="M157" s="63"/>
    </row>
    <row r="158" spans="1:13" ht="11.25">
      <c r="A158" s="63"/>
      <c r="B158" s="63"/>
      <c r="C158" s="63"/>
      <c r="D158" s="63"/>
      <c r="E158" s="63"/>
      <c r="F158" s="63"/>
      <c r="G158" s="63"/>
      <c r="H158" s="63"/>
      <c r="I158" s="63"/>
      <c r="J158" s="63"/>
      <c r="K158" s="63"/>
      <c r="L158" s="63"/>
      <c r="M158" s="63"/>
    </row>
    <row r="159" spans="1:13" ht="11.25">
      <c r="A159" s="63"/>
      <c r="B159" s="63"/>
      <c r="C159" s="63"/>
      <c r="D159" s="63"/>
      <c r="E159" s="63"/>
      <c r="F159" s="63"/>
      <c r="G159" s="63"/>
      <c r="H159" s="63"/>
      <c r="I159" s="63"/>
      <c r="J159" s="63"/>
      <c r="K159" s="63"/>
      <c r="L159" s="63"/>
      <c r="M159" s="63"/>
    </row>
    <row r="160" spans="1:13" ht="11.25">
      <c r="A160" s="63"/>
      <c r="B160" s="63"/>
      <c r="C160" s="63"/>
      <c r="D160" s="63"/>
      <c r="E160" s="63"/>
      <c r="F160" s="63"/>
      <c r="G160" s="63"/>
      <c r="H160" s="63"/>
      <c r="I160" s="63"/>
      <c r="J160" s="63"/>
      <c r="K160" s="63"/>
      <c r="L160" s="63"/>
      <c r="M160" s="63"/>
    </row>
    <row r="161" spans="1:13" ht="11.25">
      <c r="A161" s="63"/>
      <c r="B161" s="63"/>
      <c r="C161" s="63"/>
      <c r="D161" s="63"/>
      <c r="E161" s="63"/>
      <c r="F161" s="63"/>
      <c r="G161" s="63"/>
      <c r="H161" s="63"/>
      <c r="I161" s="63"/>
      <c r="J161" s="63"/>
      <c r="K161" s="63"/>
      <c r="L161" s="63"/>
      <c r="M161" s="63"/>
    </row>
    <row r="162" spans="1:13" ht="11.25">
      <c r="A162" s="63"/>
      <c r="B162" s="63"/>
      <c r="C162" s="63"/>
      <c r="D162" s="63"/>
      <c r="E162" s="63"/>
      <c r="F162" s="63"/>
      <c r="G162" s="63"/>
      <c r="H162" s="63"/>
      <c r="I162" s="63"/>
      <c r="J162" s="63"/>
      <c r="K162" s="63"/>
      <c r="L162" s="63"/>
      <c r="M162" s="63"/>
    </row>
    <row r="163" spans="1:13" ht="11.25">
      <c r="A163" s="63"/>
      <c r="B163" s="63"/>
      <c r="C163" s="63"/>
      <c r="D163" s="63"/>
      <c r="E163" s="63"/>
      <c r="F163" s="63"/>
      <c r="G163" s="63"/>
      <c r="H163" s="63"/>
      <c r="I163" s="63"/>
      <c r="J163" s="63"/>
      <c r="K163" s="63"/>
      <c r="L163" s="63"/>
      <c r="M163" s="63"/>
    </row>
    <row r="164" spans="1:13" ht="11.25">
      <c r="A164" s="63"/>
      <c r="B164" s="63"/>
      <c r="C164" s="63"/>
      <c r="D164" s="63"/>
      <c r="E164" s="63"/>
      <c r="F164" s="63"/>
      <c r="G164" s="63"/>
      <c r="H164" s="63"/>
      <c r="I164" s="63"/>
      <c r="J164" s="63"/>
      <c r="K164" s="63"/>
      <c r="L164" s="63"/>
      <c r="M164" s="63"/>
    </row>
    <row r="165" spans="1:13" ht="11.25">
      <c r="A165" s="63"/>
      <c r="B165" s="63"/>
      <c r="C165" s="63"/>
      <c r="D165" s="63"/>
      <c r="E165" s="63"/>
      <c r="F165" s="63"/>
      <c r="G165" s="63"/>
      <c r="H165" s="63"/>
      <c r="I165" s="63"/>
      <c r="J165" s="63"/>
      <c r="K165" s="63"/>
      <c r="L165" s="63"/>
      <c r="M165" s="63"/>
    </row>
    <row r="166" spans="1:13" ht="11.25">
      <c r="A166" s="63"/>
      <c r="B166" s="63"/>
      <c r="C166" s="63"/>
      <c r="D166" s="63"/>
      <c r="E166" s="63"/>
      <c r="F166" s="63"/>
      <c r="G166" s="63"/>
      <c r="H166" s="63"/>
      <c r="I166" s="63"/>
      <c r="J166" s="63"/>
      <c r="K166" s="63"/>
      <c r="L166" s="63"/>
      <c r="M166" s="63"/>
    </row>
    <row r="167" spans="1:13" ht="11.25">
      <c r="A167" s="63"/>
      <c r="B167" s="63"/>
      <c r="C167" s="63"/>
      <c r="D167" s="63"/>
      <c r="E167" s="63"/>
      <c r="F167" s="63"/>
      <c r="G167" s="63"/>
      <c r="H167" s="63"/>
      <c r="I167" s="63"/>
      <c r="J167" s="63"/>
      <c r="K167" s="63"/>
      <c r="L167" s="63"/>
      <c r="M167" s="63"/>
    </row>
    <row r="168" spans="1:13" ht="11.25">
      <c r="A168" s="63"/>
      <c r="B168" s="63"/>
      <c r="C168" s="63"/>
      <c r="D168" s="63"/>
      <c r="E168" s="63"/>
      <c r="F168" s="63"/>
      <c r="G168" s="63"/>
      <c r="H168" s="63"/>
      <c r="I168" s="63"/>
      <c r="J168" s="63"/>
      <c r="K168" s="63"/>
      <c r="L168" s="63"/>
      <c r="M168" s="63"/>
    </row>
    <row r="169" spans="1:13" ht="11.25">
      <c r="A169" s="63"/>
      <c r="B169" s="63"/>
      <c r="C169" s="63"/>
      <c r="D169" s="63"/>
      <c r="E169" s="63"/>
      <c r="F169" s="63"/>
      <c r="G169" s="63"/>
      <c r="H169" s="63"/>
      <c r="I169" s="63"/>
      <c r="J169" s="63"/>
      <c r="K169" s="63"/>
      <c r="L169" s="63"/>
      <c r="M169" s="63"/>
    </row>
    <row r="170" spans="1:13" ht="11.25">
      <c r="A170" s="63"/>
      <c r="B170" s="63"/>
      <c r="C170" s="63"/>
      <c r="D170" s="63"/>
      <c r="E170" s="63"/>
      <c r="F170" s="63"/>
      <c r="G170" s="63"/>
      <c r="H170" s="63"/>
      <c r="I170" s="63"/>
      <c r="J170" s="63"/>
      <c r="K170" s="63"/>
      <c r="L170" s="63"/>
      <c r="M170" s="63"/>
    </row>
    <row r="171" spans="1:13" ht="11.25">
      <c r="A171" s="63"/>
      <c r="B171" s="63"/>
      <c r="C171" s="63"/>
      <c r="D171" s="63"/>
      <c r="E171" s="63"/>
      <c r="F171" s="63"/>
      <c r="G171" s="63"/>
      <c r="H171" s="63"/>
      <c r="I171" s="63"/>
      <c r="J171" s="63"/>
      <c r="K171" s="63"/>
      <c r="L171" s="63"/>
      <c r="M171" s="63"/>
    </row>
    <row r="172" spans="1:13" ht="11.25">
      <c r="A172" s="63"/>
      <c r="B172" s="63"/>
      <c r="C172" s="63"/>
      <c r="D172" s="63"/>
      <c r="E172" s="63"/>
      <c r="F172" s="63"/>
      <c r="G172" s="63"/>
      <c r="H172" s="63"/>
      <c r="I172" s="63"/>
      <c r="J172" s="63"/>
      <c r="K172" s="63"/>
      <c r="L172" s="63"/>
      <c r="M172" s="63"/>
    </row>
    <row r="173" spans="1:13" ht="11.25">
      <c r="A173" s="63"/>
      <c r="B173" s="63"/>
      <c r="C173" s="63"/>
      <c r="D173" s="63"/>
      <c r="E173" s="63"/>
      <c r="F173" s="63"/>
      <c r="G173" s="63"/>
      <c r="H173" s="63"/>
      <c r="I173" s="63"/>
      <c r="J173" s="63"/>
      <c r="K173" s="63"/>
      <c r="L173" s="63"/>
      <c r="M173" s="63"/>
    </row>
    <row r="174" spans="1:13" ht="11.25">
      <c r="A174" s="63"/>
      <c r="B174" s="63"/>
      <c r="C174" s="63"/>
      <c r="D174" s="63"/>
      <c r="E174" s="63"/>
      <c r="F174" s="63"/>
      <c r="G174" s="63"/>
      <c r="H174" s="63"/>
      <c r="I174" s="63"/>
      <c r="J174" s="63"/>
      <c r="K174" s="63"/>
      <c r="L174" s="63"/>
      <c r="M174" s="63"/>
    </row>
    <row r="175" spans="1:13" ht="11.25">
      <c r="A175" s="63"/>
      <c r="B175" s="63"/>
      <c r="C175" s="63"/>
      <c r="D175" s="63"/>
      <c r="E175" s="63"/>
      <c r="F175" s="63"/>
      <c r="G175" s="63"/>
      <c r="H175" s="63"/>
      <c r="I175" s="63"/>
      <c r="J175" s="63"/>
      <c r="K175" s="63"/>
      <c r="L175" s="63"/>
      <c r="M175" s="63"/>
    </row>
    <row r="176" spans="1:13" ht="11.25">
      <c r="A176" s="63"/>
      <c r="B176" s="63"/>
      <c r="C176" s="63"/>
      <c r="D176" s="63"/>
      <c r="E176" s="63"/>
      <c r="F176" s="63"/>
      <c r="G176" s="63"/>
      <c r="H176" s="63"/>
      <c r="I176" s="63"/>
      <c r="J176" s="63"/>
      <c r="K176" s="63"/>
      <c r="L176" s="63"/>
      <c r="M176" s="63"/>
    </row>
    <row r="177" spans="1:13" ht="11.25">
      <c r="A177" s="63"/>
      <c r="B177" s="63"/>
      <c r="C177" s="63"/>
      <c r="D177" s="63"/>
      <c r="E177" s="63"/>
      <c r="F177" s="63"/>
      <c r="G177" s="63"/>
      <c r="H177" s="63"/>
      <c r="I177" s="63"/>
      <c r="J177" s="63"/>
      <c r="K177" s="63"/>
      <c r="L177" s="63"/>
      <c r="M177" s="63"/>
    </row>
    <row r="178" spans="1:13" ht="11.25">
      <c r="A178" s="63"/>
      <c r="B178" s="63"/>
      <c r="C178" s="63"/>
      <c r="D178" s="63"/>
      <c r="E178" s="63"/>
      <c r="F178" s="63"/>
      <c r="G178" s="63"/>
      <c r="H178" s="63"/>
      <c r="I178" s="63"/>
      <c r="J178" s="63"/>
      <c r="K178" s="63"/>
      <c r="L178" s="63"/>
      <c r="M178" s="63"/>
    </row>
    <row r="179" spans="1:13" ht="11.25">
      <c r="A179" s="63"/>
      <c r="B179" s="63"/>
      <c r="C179" s="63"/>
      <c r="D179" s="63"/>
      <c r="E179" s="63"/>
      <c r="F179" s="63"/>
      <c r="G179" s="63"/>
      <c r="H179" s="63"/>
      <c r="I179" s="63"/>
      <c r="J179" s="63"/>
      <c r="K179" s="63"/>
      <c r="L179" s="63"/>
      <c r="M179" s="63"/>
    </row>
    <row r="180" spans="1:13" ht="11.25">
      <c r="A180" s="63"/>
      <c r="B180" s="63"/>
      <c r="C180" s="63"/>
      <c r="D180" s="63"/>
      <c r="E180" s="63"/>
      <c r="F180" s="63"/>
      <c r="G180" s="63"/>
      <c r="H180" s="63"/>
      <c r="I180" s="63"/>
      <c r="J180" s="63"/>
      <c r="K180" s="63"/>
      <c r="L180" s="63"/>
      <c r="M180" s="63"/>
    </row>
    <row r="181" spans="1:13" ht="11.25">
      <c r="A181" s="63"/>
      <c r="B181" s="63"/>
      <c r="C181" s="63"/>
      <c r="D181" s="63"/>
      <c r="E181" s="63"/>
      <c r="F181" s="63"/>
      <c r="G181" s="63"/>
      <c r="H181" s="63"/>
      <c r="I181" s="63"/>
      <c r="J181" s="63"/>
      <c r="K181" s="63"/>
      <c r="L181" s="63"/>
      <c r="M181" s="63"/>
    </row>
    <row r="182" spans="1:13" ht="11.25">
      <c r="A182" s="63"/>
      <c r="B182" s="63"/>
      <c r="C182" s="63"/>
      <c r="D182" s="63"/>
      <c r="E182" s="63"/>
      <c r="F182" s="63"/>
      <c r="G182" s="63"/>
      <c r="H182" s="63"/>
      <c r="I182" s="63"/>
      <c r="J182" s="63"/>
      <c r="K182" s="63"/>
      <c r="L182" s="63"/>
      <c r="M182" s="63"/>
    </row>
    <row r="183" spans="1:13" ht="11.25">
      <c r="A183" s="63"/>
      <c r="B183" s="63"/>
      <c r="C183" s="63"/>
      <c r="D183" s="63"/>
      <c r="E183" s="63"/>
      <c r="F183" s="63"/>
      <c r="G183" s="63"/>
      <c r="H183" s="63"/>
      <c r="I183" s="63"/>
      <c r="J183" s="63"/>
      <c r="K183" s="63"/>
      <c r="L183" s="63"/>
      <c r="M183" s="63"/>
    </row>
    <row r="184" spans="1:13" ht="11.25">
      <c r="A184" s="63"/>
      <c r="B184" s="63"/>
      <c r="C184" s="63"/>
      <c r="D184" s="63"/>
      <c r="E184" s="63"/>
      <c r="F184" s="63"/>
      <c r="G184" s="63"/>
      <c r="H184" s="63"/>
      <c r="I184" s="63"/>
      <c r="J184" s="63"/>
      <c r="K184" s="63"/>
      <c r="L184" s="63"/>
      <c r="M184" s="63"/>
    </row>
    <row r="185" spans="1:13" ht="11.25">
      <c r="A185" s="63"/>
      <c r="B185" s="63"/>
      <c r="C185" s="63"/>
      <c r="D185" s="63"/>
      <c r="E185" s="63"/>
      <c r="F185" s="63"/>
      <c r="G185" s="63"/>
      <c r="H185" s="63"/>
      <c r="I185" s="63"/>
      <c r="J185" s="63"/>
      <c r="K185" s="63"/>
      <c r="L185" s="63"/>
      <c r="M185" s="63"/>
    </row>
    <row r="186" spans="1:13" ht="11.25">
      <c r="A186" s="63"/>
      <c r="B186" s="63"/>
      <c r="C186" s="63"/>
      <c r="D186" s="63"/>
      <c r="E186" s="63"/>
      <c r="F186" s="63"/>
      <c r="G186" s="63"/>
      <c r="H186" s="63"/>
      <c r="I186" s="63"/>
      <c r="J186" s="63"/>
      <c r="K186" s="63"/>
      <c r="L186" s="63"/>
      <c r="M186" s="63"/>
    </row>
    <row r="187" spans="1:13" ht="11.25">
      <c r="A187" s="63"/>
      <c r="B187" s="63"/>
      <c r="C187" s="63"/>
      <c r="D187" s="63"/>
      <c r="E187" s="63"/>
      <c r="F187" s="63"/>
      <c r="G187" s="63"/>
      <c r="H187" s="63"/>
      <c r="I187" s="63"/>
      <c r="J187" s="63"/>
      <c r="K187" s="63"/>
      <c r="L187" s="63"/>
      <c r="M187" s="63"/>
    </row>
    <row r="188" spans="1:13" ht="11.25">
      <c r="A188" s="63"/>
      <c r="B188" s="63"/>
      <c r="C188" s="63"/>
      <c r="D188" s="63"/>
      <c r="E188" s="63"/>
      <c r="F188" s="63"/>
      <c r="G188" s="63"/>
      <c r="H188" s="63"/>
      <c r="I188" s="63"/>
      <c r="J188" s="63"/>
      <c r="K188" s="63"/>
      <c r="L188" s="63"/>
      <c r="M188" s="63"/>
    </row>
    <row r="189" spans="1:13" ht="11.25">
      <c r="A189" s="63"/>
      <c r="B189" s="63"/>
      <c r="C189" s="63"/>
      <c r="D189" s="63"/>
      <c r="E189" s="63"/>
      <c r="F189" s="63"/>
      <c r="G189" s="63"/>
      <c r="H189" s="63"/>
      <c r="I189" s="63"/>
      <c r="J189" s="63"/>
      <c r="K189" s="63"/>
      <c r="L189" s="63"/>
      <c r="M189" s="63"/>
    </row>
    <row r="190" spans="1:13" ht="11.25">
      <c r="A190" s="63"/>
      <c r="B190" s="63"/>
      <c r="C190" s="63"/>
      <c r="D190" s="63"/>
      <c r="E190" s="63"/>
      <c r="F190" s="63"/>
      <c r="G190" s="63"/>
      <c r="H190" s="63"/>
      <c r="I190" s="63"/>
      <c r="J190" s="63"/>
      <c r="K190" s="63"/>
      <c r="L190" s="63"/>
      <c r="M190" s="63"/>
    </row>
    <row r="191" spans="1:13" ht="11.25">
      <c r="A191" s="63"/>
      <c r="B191" s="63"/>
      <c r="C191" s="63"/>
      <c r="D191" s="63"/>
      <c r="E191" s="63"/>
      <c r="F191" s="63"/>
      <c r="G191" s="63"/>
      <c r="H191" s="63"/>
      <c r="I191" s="63"/>
      <c r="J191" s="63"/>
      <c r="K191" s="63"/>
      <c r="L191" s="63"/>
      <c r="M191" s="63"/>
    </row>
    <row r="192" spans="1:13" ht="11.25">
      <c r="A192" s="63"/>
      <c r="B192" s="63"/>
      <c r="C192" s="63"/>
      <c r="D192" s="63"/>
      <c r="E192" s="63"/>
      <c r="F192" s="63"/>
      <c r="G192" s="63"/>
      <c r="H192" s="63"/>
      <c r="I192" s="63"/>
      <c r="J192" s="63"/>
      <c r="K192" s="63"/>
      <c r="L192" s="63"/>
      <c r="M192" s="63"/>
    </row>
    <row r="193" spans="1:13" ht="11.25">
      <c r="A193" s="63"/>
      <c r="B193" s="63"/>
      <c r="C193" s="63"/>
      <c r="D193" s="63"/>
      <c r="E193" s="63"/>
      <c r="F193" s="63"/>
      <c r="G193" s="63"/>
      <c r="H193" s="63"/>
      <c r="I193" s="63"/>
      <c r="J193" s="63"/>
      <c r="K193" s="63"/>
      <c r="L193" s="63"/>
      <c r="M193" s="63"/>
    </row>
    <row r="194" spans="1:13" ht="11.25">
      <c r="A194" s="63"/>
      <c r="B194" s="63"/>
      <c r="C194" s="63"/>
      <c r="D194" s="63"/>
      <c r="E194" s="63"/>
      <c r="F194" s="63"/>
      <c r="G194" s="63"/>
      <c r="H194" s="63"/>
      <c r="I194" s="63"/>
      <c r="J194" s="63"/>
      <c r="K194" s="63"/>
      <c r="L194" s="63"/>
      <c r="M194" s="63"/>
    </row>
    <row r="195" spans="1:13" ht="11.25">
      <c r="A195" s="63"/>
      <c r="B195" s="63"/>
      <c r="C195" s="63"/>
      <c r="D195" s="63"/>
      <c r="E195" s="63"/>
      <c r="F195" s="63"/>
      <c r="G195" s="63"/>
      <c r="H195" s="63"/>
      <c r="I195" s="63"/>
      <c r="J195" s="63"/>
      <c r="K195" s="63"/>
      <c r="L195" s="63"/>
      <c r="M195" s="63"/>
    </row>
    <row r="196" spans="1:13" ht="11.25">
      <c r="A196" s="63"/>
      <c r="B196" s="63"/>
      <c r="C196" s="63"/>
      <c r="D196" s="63"/>
      <c r="E196" s="63"/>
      <c r="F196" s="63"/>
      <c r="G196" s="63"/>
      <c r="H196" s="63"/>
      <c r="I196" s="63"/>
      <c r="J196" s="63"/>
      <c r="K196" s="63"/>
      <c r="L196" s="63"/>
      <c r="M196" s="63"/>
    </row>
    <row r="197" spans="1:13" ht="11.25">
      <c r="A197" s="63"/>
      <c r="B197" s="63"/>
      <c r="C197" s="63"/>
      <c r="D197" s="63"/>
      <c r="E197" s="63"/>
      <c r="F197" s="63"/>
      <c r="G197" s="63"/>
      <c r="H197" s="63"/>
      <c r="I197" s="63"/>
      <c r="J197" s="63"/>
      <c r="K197" s="63"/>
      <c r="L197" s="63"/>
      <c r="M197" s="63"/>
    </row>
    <row r="198" spans="1:13" ht="11.25">
      <c r="A198" s="63"/>
      <c r="B198" s="63"/>
      <c r="C198" s="63"/>
      <c r="D198" s="63"/>
      <c r="E198" s="63"/>
      <c r="F198" s="63"/>
      <c r="G198" s="63"/>
      <c r="H198" s="63"/>
      <c r="I198" s="63"/>
      <c r="J198" s="63"/>
      <c r="K198" s="63"/>
      <c r="L198" s="63"/>
      <c r="M198" s="63"/>
    </row>
    <row r="199" spans="1:13" ht="11.25">
      <c r="A199" s="63"/>
      <c r="B199" s="63"/>
      <c r="C199" s="63"/>
      <c r="D199" s="63"/>
      <c r="E199" s="63"/>
      <c r="F199" s="63"/>
      <c r="G199" s="63"/>
      <c r="H199" s="63"/>
      <c r="I199" s="63"/>
      <c r="J199" s="63"/>
      <c r="K199" s="63"/>
      <c r="L199" s="63"/>
      <c r="M199" s="63"/>
    </row>
    <row r="200" spans="1:13" ht="11.25">
      <c r="A200" s="63"/>
      <c r="B200" s="63"/>
      <c r="C200" s="63"/>
      <c r="D200" s="63"/>
      <c r="E200" s="63"/>
      <c r="F200" s="63"/>
      <c r="G200" s="63"/>
      <c r="H200" s="63"/>
      <c r="I200" s="63"/>
      <c r="J200" s="63"/>
      <c r="K200" s="63"/>
      <c r="L200" s="63"/>
      <c r="M200" s="63"/>
    </row>
    <row r="201" spans="1:13" ht="11.25">
      <c r="A201" s="63"/>
      <c r="B201" s="63"/>
      <c r="C201" s="63"/>
      <c r="D201" s="63"/>
      <c r="E201" s="63"/>
      <c r="F201" s="63"/>
      <c r="G201" s="63"/>
      <c r="H201" s="63"/>
      <c r="I201" s="63"/>
      <c r="J201" s="63"/>
      <c r="K201" s="63"/>
      <c r="L201" s="63"/>
      <c r="M201" s="63"/>
    </row>
    <row r="202" spans="1:13" ht="11.25">
      <c r="A202" s="63"/>
      <c r="B202" s="63"/>
      <c r="C202" s="63"/>
      <c r="D202" s="63"/>
      <c r="E202" s="63"/>
      <c r="F202" s="63"/>
      <c r="G202" s="63"/>
      <c r="H202" s="63"/>
      <c r="I202" s="63"/>
      <c r="J202" s="63"/>
      <c r="K202" s="63"/>
      <c r="L202" s="63"/>
      <c r="M202" s="63"/>
    </row>
    <row r="203" spans="1:13" ht="11.25">
      <c r="A203" s="63"/>
      <c r="B203" s="63"/>
      <c r="C203" s="63"/>
      <c r="D203" s="63"/>
      <c r="E203" s="63"/>
      <c r="F203" s="63"/>
      <c r="G203" s="63"/>
      <c r="H203" s="63"/>
      <c r="I203" s="63"/>
      <c r="J203" s="63"/>
      <c r="K203" s="63"/>
      <c r="L203" s="63"/>
      <c r="M203" s="63"/>
    </row>
    <row r="204" spans="1:13" ht="11.25">
      <c r="A204" s="63"/>
      <c r="B204" s="63"/>
      <c r="C204" s="63"/>
      <c r="D204" s="63"/>
      <c r="E204" s="63"/>
      <c r="F204" s="63"/>
      <c r="G204" s="63"/>
      <c r="H204" s="63"/>
      <c r="I204" s="63"/>
      <c r="J204" s="63"/>
      <c r="K204" s="63"/>
      <c r="L204" s="63"/>
      <c r="M204" s="63"/>
    </row>
    <row r="205" spans="1:13" ht="11.25">
      <c r="A205" s="63"/>
      <c r="B205" s="63"/>
      <c r="C205" s="63"/>
      <c r="D205" s="63"/>
      <c r="E205" s="63"/>
      <c r="F205" s="63"/>
      <c r="G205" s="63"/>
      <c r="H205" s="63"/>
      <c r="I205" s="63"/>
      <c r="J205" s="63"/>
      <c r="K205" s="63"/>
      <c r="L205" s="63"/>
      <c r="M205" s="63"/>
    </row>
    <row r="206" spans="1:13" ht="11.25">
      <c r="A206" s="63"/>
      <c r="B206" s="63"/>
      <c r="C206" s="63"/>
      <c r="D206" s="63"/>
      <c r="E206" s="63"/>
      <c r="F206" s="63"/>
      <c r="G206" s="63"/>
      <c r="H206" s="63"/>
      <c r="I206" s="63"/>
      <c r="J206" s="63"/>
      <c r="K206" s="63"/>
      <c r="L206" s="63"/>
      <c r="M206" s="63"/>
    </row>
    <row r="207" spans="1:13" ht="11.25">
      <c r="A207" s="63"/>
      <c r="B207" s="63"/>
      <c r="C207" s="63"/>
      <c r="D207" s="63"/>
      <c r="E207" s="63"/>
      <c r="F207" s="63"/>
      <c r="G207" s="63"/>
      <c r="H207" s="63"/>
      <c r="I207" s="63"/>
      <c r="J207" s="63"/>
      <c r="K207" s="63"/>
      <c r="L207" s="63"/>
      <c r="M207" s="63"/>
    </row>
    <row r="208" spans="1:13" ht="11.25">
      <c r="A208" s="63"/>
      <c r="B208" s="63"/>
      <c r="C208" s="63"/>
      <c r="D208" s="63"/>
      <c r="E208" s="63"/>
      <c r="F208" s="63"/>
      <c r="G208" s="63"/>
      <c r="H208" s="63"/>
      <c r="I208" s="63"/>
      <c r="J208" s="63"/>
      <c r="K208" s="63"/>
      <c r="L208" s="63"/>
      <c r="M208" s="63"/>
    </row>
    <row r="209" spans="1:13" ht="11.25">
      <c r="A209" s="63"/>
      <c r="B209" s="63"/>
      <c r="C209" s="63"/>
      <c r="D209" s="63"/>
      <c r="E209" s="63"/>
      <c r="F209" s="63"/>
      <c r="G209" s="63"/>
      <c r="H209" s="63"/>
      <c r="I209" s="63"/>
      <c r="J209" s="63"/>
      <c r="K209" s="63"/>
      <c r="L209" s="63"/>
      <c r="M209" s="63"/>
    </row>
    <row r="210" spans="1:13" ht="11.25">
      <c r="A210" s="63"/>
      <c r="B210" s="63"/>
      <c r="C210" s="63"/>
      <c r="D210" s="63"/>
      <c r="E210" s="63"/>
      <c r="F210" s="63"/>
      <c r="G210" s="63"/>
      <c r="H210" s="63"/>
      <c r="I210" s="63"/>
      <c r="J210" s="63"/>
      <c r="K210" s="63"/>
      <c r="L210" s="63"/>
      <c r="M210" s="63"/>
    </row>
    <row r="211" spans="1:13" ht="11.25">
      <c r="A211" s="63"/>
      <c r="B211" s="63"/>
      <c r="C211" s="63"/>
      <c r="D211" s="63"/>
      <c r="E211" s="63"/>
      <c r="F211" s="63"/>
      <c r="G211" s="63"/>
      <c r="H211" s="63"/>
      <c r="I211" s="63"/>
      <c r="J211" s="63"/>
      <c r="K211" s="63"/>
      <c r="L211" s="63"/>
      <c r="M211" s="63"/>
    </row>
    <row r="212" spans="1:13" ht="11.25">
      <c r="A212" s="63"/>
      <c r="B212" s="63"/>
      <c r="C212" s="63"/>
      <c r="D212" s="63"/>
      <c r="E212" s="63"/>
      <c r="F212" s="63"/>
      <c r="G212" s="63"/>
      <c r="H212" s="63"/>
      <c r="I212" s="63"/>
      <c r="J212" s="63"/>
      <c r="K212" s="63"/>
      <c r="L212" s="63"/>
      <c r="M212" s="63"/>
    </row>
    <row r="213" spans="1:13" ht="11.25">
      <c r="A213" s="63"/>
      <c r="B213" s="63"/>
      <c r="C213" s="63"/>
      <c r="D213" s="63"/>
      <c r="E213" s="63"/>
      <c r="F213" s="63"/>
      <c r="G213" s="63"/>
      <c r="H213" s="63"/>
      <c r="I213" s="63"/>
      <c r="J213" s="63"/>
      <c r="K213" s="63"/>
      <c r="L213" s="63"/>
      <c r="M213" s="63"/>
    </row>
    <row r="214" spans="1:13" ht="11.25">
      <c r="A214" s="63"/>
      <c r="B214" s="63"/>
      <c r="C214" s="63"/>
      <c r="D214" s="63"/>
      <c r="E214" s="63"/>
      <c r="F214" s="63"/>
      <c r="G214" s="63"/>
      <c r="H214" s="63"/>
      <c r="I214" s="63"/>
      <c r="J214" s="63"/>
      <c r="K214" s="63"/>
      <c r="L214" s="63"/>
      <c r="M214" s="63"/>
    </row>
    <row r="215" spans="1:13" ht="11.25">
      <c r="A215" s="63"/>
      <c r="B215" s="63"/>
      <c r="C215" s="63"/>
      <c r="D215" s="63"/>
      <c r="E215" s="63"/>
      <c r="F215" s="63"/>
      <c r="G215" s="63"/>
      <c r="H215" s="63"/>
      <c r="I215" s="63"/>
      <c r="J215" s="63"/>
      <c r="K215" s="63"/>
      <c r="L215" s="63"/>
      <c r="M215" s="63"/>
    </row>
    <row r="216" spans="1:13" ht="11.25">
      <c r="A216" s="63"/>
      <c r="B216" s="63"/>
      <c r="C216" s="63"/>
      <c r="D216" s="63"/>
      <c r="E216" s="63"/>
      <c r="F216" s="63"/>
      <c r="G216" s="63"/>
      <c r="H216" s="63"/>
      <c r="I216" s="63"/>
      <c r="J216" s="63"/>
      <c r="K216" s="63"/>
      <c r="L216" s="63"/>
      <c r="M216" s="63"/>
    </row>
    <row r="217" spans="1:13" ht="11.25">
      <c r="A217" s="63"/>
      <c r="B217" s="63"/>
      <c r="C217" s="63"/>
      <c r="D217" s="63"/>
      <c r="E217" s="63"/>
      <c r="F217" s="63"/>
      <c r="G217" s="63"/>
      <c r="H217" s="63"/>
      <c r="I217" s="63"/>
      <c r="J217" s="63"/>
      <c r="K217" s="63"/>
      <c r="L217" s="63"/>
      <c r="M217" s="63"/>
    </row>
    <row r="218" spans="1:13" ht="11.25">
      <c r="A218" s="63"/>
      <c r="B218" s="63"/>
      <c r="C218" s="63"/>
      <c r="D218" s="63"/>
      <c r="E218" s="63"/>
      <c r="F218" s="63"/>
      <c r="G218" s="63"/>
      <c r="H218" s="63"/>
      <c r="I218" s="63"/>
      <c r="J218" s="63"/>
      <c r="K218" s="63"/>
      <c r="L218" s="63"/>
      <c r="M218" s="63"/>
    </row>
    <row r="219" spans="1:13" ht="11.25">
      <c r="A219" s="63"/>
      <c r="B219" s="63"/>
      <c r="C219" s="63"/>
      <c r="D219" s="63"/>
      <c r="E219" s="63"/>
      <c r="F219" s="63"/>
      <c r="G219" s="63"/>
      <c r="H219" s="63"/>
      <c r="I219" s="63"/>
      <c r="J219" s="63"/>
      <c r="K219" s="63"/>
      <c r="L219" s="63"/>
      <c r="M219" s="63"/>
    </row>
    <row r="220" spans="1:13" ht="11.25">
      <c r="A220" s="63"/>
      <c r="B220" s="63"/>
      <c r="C220" s="63"/>
      <c r="D220" s="63"/>
      <c r="E220" s="63"/>
      <c r="F220" s="63"/>
      <c r="G220" s="63"/>
      <c r="H220" s="63"/>
      <c r="I220" s="63"/>
      <c r="J220" s="63"/>
      <c r="K220" s="63"/>
      <c r="L220" s="63"/>
      <c r="M220" s="63"/>
    </row>
    <row r="221" spans="1:13" ht="11.25">
      <c r="A221" s="63"/>
      <c r="B221" s="63"/>
      <c r="C221" s="63"/>
      <c r="D221" s="63"/>
      <c r="E221" s="63"/>
      <c r="F221" s="63"/>
      <c r="G221" s="63"/>
      <c r="H221" s="63"/>
      <c r="I221" s="63"/>
      <c r="J221" s="63"/>
      <c r="K221" s="63"/>
      <c r="L221" s="63"/>
      <c r="M221" s="63"/>
    </row>
    <row r="222" spans="1:13" ht="11.25">
      <c r="A222" s="63"/>
      <c r="B222" s="63"/>
      <c r="C222" s="63"/>
      <c r="D222" s="63"/>
      <c r="E222" s="63"/>
      <c r="F222" s="63"/>
      <c r="G222" s="63"/>
      <c r="H222" s="63"/>
      <c r="I222" s="63"/>
      <c r="J222" s="63"/>
      <c r="K222" s="63"/>
      <c r="L222" s="63"/>
      <c r="M222" s="63"/>
    </row>
    <row r="223" spans="1:13" ht="11.25">
      <c r="A223" s="63"/>
      <c r="B223" s="63"/>
      <c r="C223" s="63"/>
      <c r="D223" s="63"/>
      <c r="E223" s="63"/>
      <c r="F223" s="63"/>
      <c r="G223" s="63"/>
      <c r="H223" s="63"/>
      <c r="I223" s="63"/>
      <c r="J223" s="63"/>
      <c r="K223" s="63"/>
      <c r="L223" s="63"/>
      <c r="M223" s="63"/>
    </row>
    <row r="224" spans="1:13" ht="11.25">
      <c r="A224" s="63"/>
      <c r="B224" s="63"/>
      <c r="C224" s="63"/>
      <c r="D224" s="63"/>
      <c r="E224" s="63"/>
      <c r="F224" s="63"/>
      <c r="G224" s="63"/>
      <c r="H224" s="63"/>
      <c r="I224" s="63"/>
      <c r="J224" s="63"/>
      <c r="K224" s="63"/>
      <c r="L224" s="63"/>
      <c r="M224" s="63"/>
    </row>
    <row r="225" spans="1:13" ht="11.25">
      <c r="A225" s="63"/>
      <c r="B225" s="63"/>
      <c r="C225" s="63"/>
      <c r="D225" s="63"/>
      <c r="E225" s="63"/>
      <c r="F225" s="63"/>
      <c r="G225" s="63"/>
      <c r="H225" s="63"/>
      <c r="I225" s="63"/>
      <c r="J225" s="63"/>
      <c r="K225" s="63"/>
      <c r="L225" s="63"/>
      <c r="M225" s="63"/>
    </row>
    <row r="226" spans="1:13" ht="11.25">
      <c r="A226" s="63"/>
      <c r="B226" s="63"/>
      <c r="C226" s="63"/>
      <c r="D226" s="63"/>
      <c r="E226" s="63"/>
      <c r="F226" s="63"/>
      <c r="G226" s="63"/>
      <c r="H226" s="63"/>
      <c r="I226" s="63"/>
      <c r="J226" s="63"/>
      <c r="K226" s="63"/>
      <c r="L226" s="63"/>
      <c r="M226" s="63"/>
    </row>
    <row r="227" spans="1:13" ht="11.25">
      <c r="A227" s="63"/>
      <c r="B227" s="63"/>
      <c r="C227" s="63"/>
      <c r="D227" s="63"/>
      <c r="E227" s="63"/>
      <c r="F227" s="63"/>
      <c r="G227" s="63"/>
      <c r="H227" s="63"/>
      <c r="I227" s="63"/>
      <c r="J227" s="63"/>
      <c r="K227" s="63"/>
      <c r="L227" s="63"/>
      <c r="M227" s="63"/>
    </row>
    <row r="228" spans="1:13" ht="11.25">
      <c r="A228" s="63"/>
      <c r="B228" s="63"/>
      <c r="C228" s="63"/>
      <c r="D228" s="63"/>
      <c r="E228" s="63"/>
      <c r="F228" s="63"/>
      <c r="G228" s="63"/>
      <c r="H228" s="63"/>
      <c r="I228" s="63"/>
      <c r="J228" s="63"/>
      <c r="K228" s="63"/>
      <c r="L228" s="63"/>
      <c r="M228" s="63"/>
    </row>
  </sheetData>
  <sheetProtection/>
  <mergeCells count="10">
    <mergeCell ref="B19:G19"/>
    <mergeCell ref="I19:N19"/>
    <mergeCell ref="B20:G26"/>
    <mergeCell ref="I20:N26"/>
    <mergeCell ref="B7:N7"/>
    <mergeCell ref="B8:N10"/>
    <mergeCell ref="B11:G11"/>
    <mergeCell ref="I11:N11"/>
    <mergeCell ref="B12:G18"/>
    <mergeCell ref="I12:N18"/>
  </mergeCells>
  <hyperlinks>
    <hyperlink ref="A69" r:id="rId1" display="© State of Victoria through the Victorian Commission for Gambling and Liquor Regulation"/>
  </hyperlinks>
  <printOptions/>
  <pageMargins left="0.75" right="0.75" top="1" bottom="1" header="0.5" footer="0.5"/>
  <pageSetup horizontalDpi="600" verticalDpi="600" orientation="portrait" paperSize="9" scale="80" r:id="rId3"/>
  <drawing r:id="rId2"/>
</worksheet>
</file>

<file path=xl/worksheets/sheet2.xml><?xml version="1.0" encoding="utf-8"?>
<worksheet xmlns="http://schemas.openxmlformats.org/spreadsheetml/2006/main" xmlns:r="http://schemas.openxmlformats.org/officeDocument/2006/relationships">
  <sheetPr>
    <tabColor indexed="41"/>
  </sheetPr>
  <dimension ref="A1:S62"/>
  <sheetViews>
    <sheetView zoomScalePageLayoutView="0" workbookViewId="0" topLeftCell="A1">
      <selection activeCell="J42" sqref="J42"/>
    </sheetView>
  </sheetViews>
  <sheetFormatPr defaultColWidth="8.8515625" defaultRowHeight="12.75"/>
  <cols>
    <col min="1" max="1" width="14.28125" style="10" customWidth="1"/>
    <col min="2" max="2" width="11.57421875" style="10" bestFit="1" customWidth="1"/>
    <col min="3" max="3" width="5.57421875" style="10" customWidth="1"/>
    <col min="4" max="4" width="7.140625" style="10" customWidth="1"/>
    <col min="5" max="5" width="12.28125" style="10" customWidth="1"/>
    <col min="6" max="6" width="6.8515625" style="10" customWidth="1"/>
    <col min="7" max="7" width="7.140625" style="10" customWidth="1"/>
    <col min="8" max="8" width="11.57421875" style="10" bestFit="1" customWidth="1"/>
    <col min="9" max="9" width="6.8515625" style="10" customWidth="1"/>
    <col min="10" max="10" width="8.8515625" style="10" customWidth="1"/>
    <col min="11" max="11" width="8.8515625" style="6" customWidth="1"/>
    <col min="12" max="12" width="30.28125" style="6" hidden="1" customWidth="1"/>
    <col min="13" max="13" width="2.28125" style="1" hidden="1" customWidth="1"/>
    <col min="14" max="14" width="8.8515625" style="1" customWidth="1"/>
    <col min="15" max="15" width="22.00390625" style="1" bestFit="1" customWidth="1"/>
    <col min="16" max="16" width="2.28125" style="10" bestFit="1" customWidth="1"/>
    <col min="17" max="16384" width="8.8515625" style="10" customWidth="1"/>
  </cols>
  <sheetData>
    <row r="1" spans="12:13" s="53" customFormat="1" ht="12">
      <c r="L1" s="7" t="s">
        <v>79</v>
      </c>
      <c r="M1" s="42" t="s">
        <v>0</v>
      </c>
    </row>
    <row r="2" spans="12:13" s="54" customFormat="1" ht="12">
      <c r="L2" s="7" t="s">
        <v>80</v>
      </c>
      <c r="M2" s="42" t="s">
        <v>1</v>
      </c>
    </row>
    <row r="3" spans="12:13" s="54" customFormat="1" ht="12">
      <c r="L3" s="7" t="s">
        <v>81</v>
      </c>
      <c r="M3" s="42" t="s">
        <v>1</v>
      </c>
    </row>
    <row r="4" spans="12:13" s="54" customFormat="1" ht="12">
      <c r="L4" s="7" t="s">
        <v>82</v>
      </c>
      <c r="M4" s="42" t="s">
        <v>1</v>
      </c>
    </row>
    <row r="5" spans="12:13" s="54" customFormat="1" ht="12">
      <c r="L5" s="7" t="s">
        <v>83</v>
      </c>
      <c r="M5" s="42" t="s">
        <v>1</v>
      </c>
    </row>
    <row r="6" spans="12:13" s="54" customFormat="1" ht="12">
      <c r="L6" s="7" t="s">
        <v>54</v>
      </c>
      <c r="M6" s="42" t="s">
        <v>1</v>
      </c>
    </row>
    <row r="7" spans="1:13" s="53" customFormat="1" ht="26.25">
      <c r="A7" s="55" t="s">
        <v>77</v>
      </c>
      <c r="B7" s="55"/>
      <c r="C7" s="55"/>
      <c r="D7" s="55"/>
      <c r="L7" s="7" t="s">
        <v>84</v>
      </c>
      <c r="M7" s="42" t="s">
        <v>1</v>
      </c>
    </row>
    <row r="8" spans="1:13" ht="15">
      <c r="A8" s="3"/>
      <c r="B8" s="3"/>
      <c r="C8" s="3"/>
      <c r="D8" s="3"/>
      <c r="K8" s="8"/>
      <c r="L8" s="7" t="s">
        <v>85</v>
      </c>
      <c r="M8" s="42" t="s">
        <v>1</v>
      </c>
    </row>
    <row r="9" spans="3:13" ht="12">
      <c r="C9" s="24" t="s">
        <v>58</v>
      </c>
      <c r="K9" s="8"/>
      <c r="L9" s="7" t="s">
        <v>86</v>
      </c>
      <c r="M9" s="42" t="s">
        <v>1</v>
      </c>
    </row>
    <row r="10" spans="3:13" ht="12">
      <c r="C10" s="24" t="s">
        <v>59</v>
      </c>
      <c r="K10" s="8"/>
      <c r="L10" s="7" t="s">
        <v>87</v>
      </c>
      <c r="M10" s="42" t="s">
        <v>1</v>
      </c>
    </row>
    <row r="11" spans="11:13" ht="12.75" thickBot="1">
      <c r="K11" s="8"/>
      <c r="L11" s="7" t="s">
        <v>88</v>
      </c>
      <c r="M11" s="42" t="s">
        <v>1</v>
      </c>
    </row>
    <row r="12" spans="4:15" s="21" customFormat="1" ht="13.5" customHeight="1" thickBot="1">
      <c r="D12" s="26" t="s">
        <v>55</v>
      </c>
      <c r="E12" s="94" t="s">
        <v>79</v>
      </c>
      <c r="F12" s="95"/>
      <c r="G12" s="96"/>
      <c r="K12" s="9"/>
      <c r="L12" s="7" t="s">
        <v>9</v>
      </c>
      <c r="M12" s="42" t="s">
        <v>1</v>
      </c>
      <c r="N12" s="6"/>
      <c r="O12" s="6"/>
    </row>
    <row r="13" spans="11:13" ht="12.75" thickBot="1">
      <c r="K13" s="9"/>
      <c r="L13" s="7" t="s">
        <v>10</v>
      </c>
      <c r="M13" s="42" t="s">
        <v>1</v>
      </c>
    </row>
    <row r="14" spans="1:18" ht="16.5" thickBot="1">
      <c r="A14" s="97" t="s">
        <v>56</v>
      </c>
      <c r="B14" s="99" t="s">
        <v>115</v>
      </c>
      <c r="C14" s="100"/>
      <c r="D14" s="101"/>
      <c r="E14" s="102" t="s">
        <v>112</v>
      </c>
      <c r="F14" s="100"/>
      <c r="G14" s="101"/>
      <c r="H14" s="99" t="s">
        <v>104</v>
      </c>
      <c r="I14" s="100"/>
      <c r="J14" s="101"/>
      <c r="K14" s="10"/>
      <c r="L14" s="43" t="s">
        <v>11</v>
      </c>
      <c r="M14" s="42" t="s">
        <v>1</v>
      </c>
      <c r="N14" s="9"/>
      <c r="Q14" s="1"/>
      <c r="R14" s="1"/>
    </row>
    <row r="15" spans="1:18" s="23" customFormat="1" ht="23.25" thickBot="1">
      <c r="A15" s="98"/>
      <c r="B15" s="75" t="s">
        <v>60</v>
      </c>
      <c r="C15" s="30" t="s">
        <v>8</v>
      </c>
      <c r="D15" s="14" t="s">
        <v>7</v>
      </c>
      <c r="E15" s="27" t="s">
        <v>60</v>
      </c>
      <c r="F15" s="30" t="s">
        <v>8</v>
      </c>
      <c r="G15" s="14" t="s">
        <v>7</v>
      </c>
      <c r="H15" s="27" t="s">
        <v>60</v>
      </c>
      <c r="I15" s="30" t="s">
        <v>8</v>
      </c>
      <c r="J15" s="14" t="s">
        <v>7</v>
      </c>
      <c r="L15" s="43" t="s">
        <v>12</v>
      </c>
      <c r="M15" s="42" t="s">
        <v>1</v>
      </c>
      <c r="N15" s="9"/>
      <c r="Q15" s="25"/>
      <c r="R15" s="25"/>
    </row>
    <row r="16" spans="1:18" s="38" customFormat="1" ht="12">
      <c r="A16" s="34"/>
      <c r="B16" s="78"/>
      <c r="C16" s="81"/>
      <c r="D16" s="76"/>
      <c r="E16" s="35"/>
      <c r="F16" s="36"/>
      <c r="G16" s="37"/>
      <c r="H16" s="35"/>
      <c r="I16" s="36"/>
      <c r="J16" s="37"/>
      <c r="L16" s="43" t="s">
        <v>13</v>
      </c>
      <c r="M16" s="42" t="s">
        <v>1</v>
      </c>
      <c r="N16" s="39"/>
      <c r="Q16" s="87"/>
      <c r="R16" s="40"/>
    </row>
    <row r="17" spans="1:19" ht="12">
      <c r="A17" s="33" t="s">
        <v>61</v>
      </c>
      <c r="B17" s="79">
        <f>VLOOKUP($E$12,'Detail Data 2019-2020'!$A$11:$C$67,3,0)</f>
        <v>10590511.260000002</v>
      </c>
      <c r="C17" s="86">
        <f>VLOOKUP($E$12,'Detail Data 2019-2020'!$A$11:$D$67,4,0)</f>
        <v>781</v>
      </c>
      <c r="D17" s="12">
        <f>VLOOKUP($E$12,'Detail Data 2019-2020'!$A$11:$E$67,5,0)</f>
        <v>12</v>
      </c>
      <c r="E17" s="28">
        <f>VLOOKUP(E12,'Detail Data 2018-2019'!$A$11:$C$67,3,0)</f>
        <v>10767149.100000001</v>
      </c>
      <c r="F17" s="31">
        <f>VLOOKUP(E12,'Detail Data 2018-2019'!A11:D67,4,0)</f>
        <v>781</v>
      </c>
      <c r="G17" s="12">
        <f>VLOOKUP(E12,'Detail Data 2018-2019'!$A$11:$E$67,5,0)</f>
        <v>12</v>
      </c>
      <c r="H17" s="28">
        <f>VLOOKUP($E$12,'Detail Data 2017-2018'!$A$11:$C$68,3,0)</f>
        <v>10165477.909999998</v>
      </c>
      <c r="I17" s="31">
        <f>VLOOKUP(E12,'Detail Data 2017-2018'!$A$11:$D$68,4,0)</f>
        <v>781</v>
      </c>
      <c r="J17" s="12">
        <f>VLOOKUP($E$12,'Detail Data 2017-2018'!$A$11:$E$68,5,0)</f>
        <v>12</v>
      </c>
      <c r="K17" s="10"/>
      <c r="L17" s="43" t="s">
        <v>14</v>
      </c>
      <c r="M17" s="42" t="s">
        <v>1</v>
      </c>
      <c r="N17" s="9"/>
      <c r="Q17" s="87"/>
      <c r="R17" s="88"/>
      <c r="S17" s="38"/>
    </row>
    <row r="18" spans="1:19" ht="12">
      <c r="A18" s="33" t="s">
        <v>62</v>
      </c>
      <c r="B18" s="79">
        <f>VLOOKUP($E$12,'Detail Data 2019-2020'!$A$11:$F$67,6,0)</f>
        <v>11264578.24</v>
      </c>
      <c r="C18" s="86">
        <f>VLOOKUP($E$12,'Detail Data 2019-2020'!$A$11:$G$67,7,0)</f>
        <v>777</v>
      </c>
      <c r="D18" s="12">
        <f>VLOOKUP($E$12,'Detail Data 2019-2020'!$A$11:$H$67,8,0)</f>
        <v>12</v>
      </c>
      <c r="E18" s="28">
        <f>VLOOKUP(E12,'Detail Data 2018-2019'!A11:F67,6,0)</f>
        <v>10766049.64</v>
      </c>
      <c r="F18" s="31">
        <f>VLOOKUP(E12,'Detail Data 2018-2019'!A11:G67,7,0)</f>
        <v>781</v>
      </c>
      <c r="G18" s="12">
        <f>VLOOKUP(E12,'Detail Data 2018-2019'!A11:H67,8,0)</f>
        <v>12</v>
      </c>
      <c r="H18" s="28">
        <f>VLOOKUP(E12,'Detail Data 2017-2018'!$A$11:$F$68,6,0)</f>
        <v>10191283.56</v>
      </c>
      <c r="I18" s="31">
        <f>VLOOKUP(E12,'Detail Data 2017-2018'!A11:G68,7,0)</f>
        <v>781</v>
      </c>
      <c r="J18" s="12">
        <f>VLOOKUP(E12,'Detail Data 2017-2018'!A11:H68,8,0)</f>
        <v>12</v>
      </c>
      <c r="K18" s="10"/>
      <c r="L18" s="43" t="s">
        <v>15</v>
      </c>
      <c r="M18" s="42" t="s">
        <v>1</v>
      </c>
      <c r="N18" s="9"/>
      <c r="Q18" s="87"/>
      <c r="R18" s="88"/>
      <c r="S18" s="38"/>
    </row>
    <row r="19" spans="1:19" ht="12">
      <c r="A19" s="33" t="s">
        <v>63</v>
      </c>
      <c r="B19" s="79">
        <f>VLOOKUP($E$12,'Detail Data 2019-2020'!$A$11:$I$67,9,0)</f>
        <v>10297716.410000002</v>
      </c>
      <c r="C19" s="86">
        <f>VLOOKUP(E12,'Detail Data 2019-2020'!A11:J67,10,0)</f>
        <v>781</v>
      </c>
      <c r="D19" s="12">
        <f>VLOOKUP($E$12,'Detail Data 2019-2020'!$A$11:$K$67,11,0)</f>
        <v>12</v>
      </c>
      <c r="E19" s="28">
        <f>VLOOKUP(E12,'Detail Data 2018-2019'!A11:I67,9,0)</f>
        <v>10535613.82</v>
      </c>
      <c r="F19" s="31">
        <f>VLOOKUP(E12,'Detail Data 2018-2019'!A11:J67,10,0)</f>
        <v>781</v>
      </c>
      <c r="G19" s="12">
        <f>VLOOKUP(E12,'Detail Data 2018-2019'!A11:K67,11,0)</f>
        <v>12</v>
      </c>
      <c r="H19" s="28">
        <f>VLOOKUP(E12,'Detail Data 2017-2018'!A11:I68,9,0)</f>
        <v>9764077.280000001</v>
      </c>
      <c r="I19" s="31">
        <f>VLOOKUP(E12,'Detail Data 2017-2018'!A11:J68,10,0)</f>
        <v>781</v>
      </c>
      <c r="J19" s="12">
        <f>VLOOKUP(E12,'Detail Data 2017-2018'!A11:K68,11,0)</f>
        <v>12</v>
      </c>
      <c r="K19" s="10"/>
      <c r="L19" s="43" t="s">
        <v>16</v>
      </c>
      <c r="M19" s="42" t="s">
        <v>1</v>
      </c>
      <c r="N19" s="9"/>
      <c r="Q19" s="87"/>
      <c r="R19" s="88"/>
      <c r="S19" s="38"/>
    </row>
    <row r="20" spans="1:19" ht="12">
      <c r="A20" s="33" t="s">
        <v>64</v>
      </c>
      <c r="B20" s="79">
        <f>VLOOKUP($E$12,'Detail Data 2019-2020'!$A$11:$L$67,12,0)</f>
        <v>10627276.49</v>
      </c>
      <c r="C20" s="86">
        <f>VLOOKUP($E$12,'Detail Data 2019-2020'!$A$11:$M$67,13,0)</f>
        <v>781</v>
      </c>
      <c r="D20" s="12">
        <f>VLOOKUP($E$12,'Detail Data 2019-2020'!$A$11:$N$67,14,0)</f>
        <v>12</v>
      </c>
      <c r="E20" s="28">
        <f>VLOOKUP(E12,'Detail Data 2018-2019'!A11:L67,12,0)</f>
        <v>10154780.5</v>
      </c>
      <c r="F20" s="31">
        <f>VLOOKUP(E12,'Detail Data 2018-2019'!A11:M67,13,0)</f>
        <v>781</v>
      </c>
      <c r="G20" s="12">
        <f>VLOOKUP(E12,'Detail Data 2018-2019'!A11:N67,14,0)</f>
        <v>12</v>
      </c>
      <c r="H20" s="28">
        <f>VLOOKUP(E12,'Detail Data 2017-2018'!A11:L68,12,0)</f>
        <v>10056076.55</v>
      </c>
      <c r="I20" s="31">
        <f>VLOOKUP(E12,'Detail Data 2017-2018'!A11:M68,13,0)</f>
        <v>781</v>
      </c>
      <c r="J20" s="12">
        <f>VLOOKUP(E12,'Detail Data 2017-2018'!A11:N68,14,0)</f>
        <v>12</v>
      </c>
      <c r="K20" s="10"/>
      <c r="L20" s="43" t="s">
        <v>17</v>
      </c>
      <c r="M20" s="42" t="s">
        <v>1</v>
      </c>
      <c r="N20" s="9"/>
      <c r="Q20" s="87"/>
      <c r="R20" s="88"/>
      <c r="S20" s="38"/>
    </row>
    <row r="21" spans="1:19" ht="12">
      <c r="A21" s="33" t="s">
        <v>65</v>
      </c>
      <c r="B21" s="79">
        <f>VLOOKUP($E$12,'Detail Data 2019-2020'!$A$11:$O$67,15,0)</f>
        <v>10739984.100000001</v>
      </c>
      <c r="C21" s="86">
        <f>VLOOKUP($E$12,'Detail Data 2019-2020'!$A$11:$P$67,16,0)</f>
        <v>780</v>
      </c>
      <c r="D21" s="12">
        <f>VLOOKUP($E$12,'Detail Data 2019-2020'!$A$11:$Q$67,17,0)</f>
        <v>12</v>
      </c>
      <c r="E21" s="28">
        <f>VLOOKUP(E12,'Detail Data 2018-2019'!A11:O67,15,0)</f>
        <v>10147905.940000001</v>
      </c>
      <c r="F21" s="31">
        <f>VLOOKUP(E12,'Detail Data 2018-2019'!A11:P67,16,0)</f>
        <v>781</v>
      </c>
      <c r="G21" s="12">
        <f>VLOOKUP(E12,'Detail Data 2018-2019'!A11:Q67,17,0)</f>
        <v>12</v>
      </c>
      <c r="H21" s="28">
        <f>VLOOKUP(E12,'Detail Data 2017-2018'!A:Q,15,0)</f>
        <v>9751806.76</v>
      </c>
      <c r="I21" s="31">
        <f>VLOOKUP(E12,'Detail Data 2017-2018'!A:Q,16,0)</f>
        <v>781</v>
      </c>
      <c r="J21" s="12">
        <f>VLOOKUP(E12,'Detail Data 2017-2018'!A:Q,17,0)</f>
        <v>12</v>
      </c>
      <c r="K21" s="10"/>
      <c r="L21" s="43" t="s">
        <v>18</v>
      </c>
      <c r="M21" s="42" t="s">
        <v>1</v>
      </c>
      <c r="N21" s="9"/>
      <c r="Q21" s="87"/>
      <c r="R21" s="88"/>
      <c r="S21" s="38"/>
    </row>
    <row r="22" spans="1:19" ht="12">
      <c r="A22" s="33" t="s">
        <v>66</v>
      </c>
      <c r="B22" s="79">
        <f>VLOOKUP($E$12,'Detail Data 2019-2020'!$A$11:$R$67,18,0)</f>
        <v>10990539.069999998</v>
      </c>
      <c r="C22" s="86">
        <f>VLOOKUP($E$12,'Detail Data 2019-2020'!$A$11:$S$67,19,0)</f>
        <v>781</v>
      </c>
      <c r="D22" s="12">
        <f>VLOOKUP($E$12,'Detail Data 2019-2020'!$A$11:$T$67,20,0)</f>
        <v>12</v>
      </c>
      <c r="E22" s="28">
        <f>VLOOKUP(E12,'Detail Data 2018-2019'!$A$11:$R$67,18,0)</f>
        <v>10469504.26</v>
      </c>
      <c r="F22" s="31">
        <f>VLOOKUP(E12,'Detail Data 2018-2019'!$A$11:$S$67,19,0)</f>
        <v>781</v>
      </c>
      <c r="G22" s="12">
        <f>VLOOKUP(E12,'Detail Data 2018-2019'!$A$11:$T$67,20,0)</f>
        <v>12</v>
      </c>
      <c r="H22" s="28">
        <f>VLOOKUP(E12,'Detail Data 2017-2018'!A11:S68,18,0)</f>
        <v>10503236.719999999</v>
      </c>
      <c r="I22" s="31">
        <f>VLOOKUP(E12,'Detail Data 2017-2018'!A11:S68,19,0)</f>
        <v>781</v>
      </c>
      <c r="J22" s="12">
        <f>VLOOKUP(E12,'Detail Data 2017-2018'!A11:T68,20,0)</f>
        <v>12</v>
      </c>
      <c r="K22" s="10"/>
      <c r="L22" s="43" t="s">
        <v>19</v>
      </c>
      <c r="M22" s="42" t="s">
        <v>1</v>
      </c>
      <c r="N22" s="9"/>
      <c r="Q22" s="87"/>
      <c r="R22" s="88"/>
      <c r="S22" s="38"/>
    </row>
    <row r="23" spans="1:19" ht="12">
      <c r="A23" s="33" t="s">
        <v>67</v>
      </c>
      <c r="B23" s="79">
        <f>VLOOKUP($E$12,'Detail Data 2019-2020'!$A$11:$U$67,21,0)</f>
        <v>10274669.28</v>
      </c>
      <c r="C23" s="86">
        <f>VLOOKUP($E$12,'Detail Data 2019-2020'!$A$11:$V$67,22,0)</f>
        <v>781</v>
      </c>
      <c r="D23" s="12">
        <f>VLOOKUP($E$12,'Detail Data 2019-2020'!$A$11:$W$67,23,0)</f>
        <v>12</v>
      </c>
      <c r="E23" s="28">
        <f>VLOOKUP(E12,'Detail Data 2018-2019'!A11:U67,21,0)</f>
        <v>9302280.44</v>
      </c>
      <c r="F23" s="31">
        <f>VLOOKUP(E12,'Detail Data 2018-2019'!A11:V67,22,0)</f>
        <v>781</v>
      </c>
      <c r="G23" s="12">
        <f>VLOOKUP(E12,'Detail Data 2018-2019'!A11:W67,23,0)</f>
        <v>12</v>
      </c>
      <c r="H23" s="28">
        <f>VLOOKUP(E12,'Detail Data 2017-2018'!A11:U68,21,0)</f>
        <v>9580786.269999998</v>
      </c>
      <c r="I23" s="31">
        <f>VLOOKUP(E12,'Detail Data 2017-2018'!A11:V68,22,0)</f>
        <v>781</v>
      </c>
      <c r="J23" s="12">
        <f>VLOOKUP(E12,'Detail Data 2017-2018'!A11:W68,23,0)</f>
        <v>12</v>
      </c>
      <c r="K23" s="10"/>
      <c r="L23" s="43" t="s">
        <v>20</v>
      </c>
      <c r="M23" s="42" t="s">
        <v>1</v>
      </c>
      <c r="N23" s="9"/>
      <c r="Q23" s="87"/>
      <c r="R23" s="88"/>
      <c r="S23" s="38"/>
    </row>
    <row r="24" spans="1:19" ht="12">
      <c r="A24" s="33" t="s">
        <v>68</v>
      </c>
      <c r="B24" s="79">
        <f>VLOOKUP($E$12,'Detail Data 2019-2020'!$A$11:$X$67,24,0)</f>
        <v>9717834.030000001</v>
      </c>
      <c r="C24" s="86">
        <f>VLOOKUP($E$12,'Detail Data 2019-2020'!$A$11:$Y$67,25,0)</f>
        <v>780</v>
      </c>
      <c r="D24" s="12">
        <f>VLOOKUP($E$12,'Detail Data 2019-2020'!$A$11:$Z$67,26,0)</f>
        <v>12</v>
      </c>
      <c r="E24" s="28">
        <f>VLOOKUP(E12,'Detail Data 2018-2019'!$A$11:$X$67,24,0)</f>
        <v>9092490.000000002</v>
      </c>
      <c r="F24" s="31">
        <f>VLOOKUP(E12,'Detail Data 2018-2019'!A11:Y67,25,0)</f>
        <v>781</v>
      </c>
      <c r="G24" s="12">
        <f>VLOOKUP(E12,'Detail Data 2018-2019'!$A$11:$Z$67,26,0)</f>
        <v>12</v>
      </c>
      <c r="H24" s="28">
        <f>VLOOKUP(E12,'Detail Data 2017-2018'!$A$11:$X$68,24,0)</f>
        <v>8840858.47</v>
      </c>
      <c r="I24" s="31">
        <f>VLOOKUP(E12,'Detail Data 2017-2018'!$A$11:$Y$68,25,0)</f>
        <v>781</v>
      </c>
      <c r="J24" s="12">
        <f>VLOOKUP(E12,'Detail Data 2017-2018'!$A$11:$Z$68,26,0)</f>
        <v>12</v>
      </c>
      <c r="K24" s="10"/>
      <c r="L24" s="43" t="s">
        <v>21</v>
      </c>
      <c r="M24" s="42" t="s">
        <v>1</v>
      </c>
      <c r="N24" s="9"/>
      <c r="Q24" s="87"/>
      <c r="R24" s="88"/>
      <c r="S24" s="38"/>
    </row>
    <row r="25" spans="1:19" ht="12">
      <c r="A25" s="33" t="s">
        <v>69</v>
      </c>
      <c r="B25" s="79">
        <f>VLOOKUP($E$12,'Detail Data 2019-2020'!$A$11:$AA$67,27,0)</f>
        <v>6563410.07</v>
      </c>
      <c r="C25" s="86">
        <f>VLOOKUP($E$12,'Detail Data 2019-2020'!$A$11:$AB$67,28,0)</f>
        <v>779</v>
      </c>
      <c r="D25" s="12">
        <f>VLOOKUP($E$12,'Detail Data 2019-2020'!$A$11:$AC$67,29,0)</f>
        <v>12</v>
      </c>
      <c r="E25" s="28">
        <f>VLOOKUP(E12,'Detail Data 2018-2019'!A11:AA67,27,0)</f>
        <v>10169594.019999998</v>
      </c>
      <c r="F25" s="31">
        <f>VLOOKUP(E12,'Detail Data 2018-2019'!$A$11:$AB$67,28,0)</f>
        <v>781</v>
      </c>
      <c r="G25" s="12">
        <f>VLOOKUP(E12,'Detail Data 2018-2019'!$A$11:$AC$67,29,0)</f>
        <v>12</v>
      </c>
      <c r="H25" s="28">
        <f>VLOOKUP(E12,'Detail Data 2017-2018'!A11:AB68,27,0)</f>
        <v>9917004.290000001</v>
      </c>
      <c r="I25" s="31">
        <f>VLOOKUP(E12,'Detail Data 2017-2018'!A11:AB68,28,0)</f>
        <v>781</v>
      </c>
      <c r="J25" s="12">
        <f>VLOOKUP(E12,'Detail Data 2017-2018'!A11:AC68,29,0)</f>
        <v>12</v>
      </c>
      <c r="K25" s="10"/>
      <c r="L25" s="43" t="s">
        <v>22</v>
      </c>
      <c r="M25" s="42" t="s">
        <v>1</v>
      </c>
      <c r="N25" s="9"/>
      <c r="Q25" s="87"/>
      <c r="R25" s="88"/>
      <c r="S25" s="38"/>
    </row>
    <row r="26" spans="1:19" ht="12">
      <c r="A26" s="33" t="s">
        <v>70</v>
      </c>
      <c r="B26" s="79">
        <f>VLOOKUP($E$12,'Detail Data 2019-2020'!$A$11:$AD$67,30,0)</f>
        <v>0</v>
      </c>
      <c r="C26" s="86">
        <f>VLOOKUP($E$12,'Detail Data 2019-2020'!$A$11:$AE$67,31,0)</f>
        <v>0</v>
      </c>
      <c r="D26" s="12">
        <f>VLOOKUP($E$12,'Detail Data 2019-2020'!$A$11:$AF$67,32,0)</f>
        <v>0</v>
      </c>
      <c r="E26" s="28">
        <f>VLOOKUP(E12,'Detail Data 2018-2019'!$A$11:$AD$67,30,0)</f>
        <v>9681350.929999998</v>
      </c>
      <c r="F26" s="31">
        <f>VLOOKUP(E12,'Detail Data 2018-2019'!$A$11:$AE$67,31,0)</f>
        <v>781</v>
      </c>
      <c r="G26" s="12">
        <f>VLOOKUP(E12,'Detail Data 2018-2019'!$A$11:$AF$67,32,0)</f>
        <v>12</v>
      </c>
      <c r="H26" s="28">
        <f>VLOOKUP(E12,'Detail Data 2017-2018'!A:AF,30,0)</f>
        <v>9556596.430000002</v>
      </c>
      <c r="I26" s="31">
        <f>VLOOKUP(E12,'Detail Data 2017-2018'!A:AF,31,0)</f>
        <v>779</v>
      </c>
      <c r="J26" s="12">
        <f>VLOOKUP(E12,'Detail Data 2017-2018'!A:AF,32,0)</f>
        <v>12</v>
      </c>
      <c r="K26" s="10"/>
      <c r="L26" s="43" t="s">
        <v>23</v>
      </c>
      <c r="M26" s="42" t="s">
        <v>1</v>
      </c>
      <c r="N26" s="9"/>
      <c r="Q26" s="87"/>
      <c r="R26" s="88"/>
      <c r="S26" s="38"/>
    </row>
    <row r="27" spans="1:19" ht="12">
      <c r="A27" s="33" t="s">
        <v>71</v>
      </c>
      <c r="B27" s="79">
        <f>VLOOKUP($E$12,'Detail Data 2019-2020'!$A$11:$AG$67,33,0)</f>
        <v>0</v>
      </c>
      <c r="C27" s="86">
        <f>VLOOKUP($E$12,'Detail Data 2019-2020'!$A$11:$AH$67,34,0)</f>
        <v>0</v>
      </c>
      <c r="D27" s="12">
        <f>VLOOKUP($E$12,'Detail Data 2019-2020'!$A$11:$AI$67,35,0)</f>
        <v>0</v>
      </c>
      <c r="E27" s="28">
        <f>VLOOKUP(E12,'Detail Data 2018-2019'!$A$11:$AG$67,33,0)</f>
        <v>9987710.719999999</v>
      </c>
      <c r="F27" s="31">
        <f>VLOOKUP(E12,'Detail Data 2018-2019'!$A$11:$AH$67,34,0)</f>
        <v>781</v>
      </c>
      <c r="G27" s="12">
        <f>VLOOKUP(E12,'Detail Data 2018-2019'!$A$11:$AI$67,35,0)</f>
        <v>12</v>
      </c>
      <c r="H27" s="28">
        <f>VLOOKUP(E12,'Detail Data 2017-2018'!A11:AG68,33,0)</f>
        <v>10021534.23</v>
      </c>
      <c r="I27" s="31">
        <f>VLOOKUP(E12,'Detail Data 2017-2018'!A11:AH68,34,0)</f>
        <v>781</v>
      </c>
      <c r="J27" s="12">
        <f>VLOOKUP(E12,'Detail Data 2017-2018'!A11:AI68,35,0)</f>
        <v>12</v>
      </c>
      <c r="K27" s="10"/>
      <c r="L27" s="43" t="s">
        <v>24</v>
      </c>
      <c r="M27" s="42" t="s">
        <v>1</v>
      </c>
      <c r="N27" s="8"/>
      <c r="Q27" s="87"/>
      <c r="R27" s="88"/>
      <c r="S27" s="38"/>
    </row>
    <row r="28" spans="1:19" ht="12">
      <c r="A28" s="33" t="s">
        <v>72</v>
      </c>
      <c r="B28" s="79">
        <f>VLOOKUP($E$12,'Detail Data 2019-2020'!$A$11:$AJ$67,36,0)</f>
        <v>0</v>
      </c>
      <c r="C28" s="86">
        <f>VLOOKUP($E$12,'Detail Data 2019-2020'!$A$11:$AK$67,37,0)</f>
        <v>0</v>
      </c>
      <c r="D28" s="12">
        <f>VLOOKUP($E$12,'Detail Data 2019-2020'!$A$11:$AL$67,38,0)</f>
        <v>0</v>
      </c>
      <c r="E28" s="28">
        <f>VLOOKUP(E12,'Detail Data 2018-2019'!$A$11:$AJ$67,36,0)</f>
        <v>9631826.62</v>
      </c>
      <c r="F28" s="31">
        <f>VLOOKUP(E12,'Detail Data 2018-2019'!$A$11:$AK$67,37,0)</f>
        <v>781</v>
      </c>
      <c r="G28" s="12">
        <f>VLOOKUP(E12,'Detail Data 2018-2019'!$A$11:$AL$67,38,0)</f>
        <v>12</v>
      </c>
      <c r="H28" s="28">
        <f>VLOOKUP(E12,'Detail Data 2017-2018'!A11:AJ68,36,0)</f>
        <v>10126847.800000003</v>
      </c>
      <c r="I28" s="31">
        <f>VLOOKUP(E12,'Detail Data 2017-2018'!A11:AL68,37,0)</f>
        <v>781</v>
      </c>
      <c r="J28" s="12">
        <f>VLOOKUP(E12,'Detail Data 2017-2018'!A11:AL68,38,0)</f>
        <v>12</v>
      </c>
      <c r="K28" s="10"/>
      <c r="L28" s="43" t="s">
        <v>25</v>
      </c>
      <c r="M28" s="42" t="s">
        <v>1</v>
      </c>
      <c r="N28" s="8"/>
      <c r="Q28" s="87"/>
      <c r="R28" s="88"/>
      <c r="S28" s="38"/>
    </row>
    <row r="29" spans="1:19" ht="12.75" thickBot="1">
      <c r="A29" s="15"/>
      <c r="B29" s="80"/>
      <c r="C29" s="82"/>
      <c r="D29" s="77"/>
      <c r="E29" s="21"/>
      <c r="F29" s="31"/>
      <c r="G29" s="12"/>
      <c r="H29" s="21"/>
      <c r="I29" s="31"/>
      <c r="J29" s="12"/>
      <c r="K29" s="10"/>
      <c r="L29" s="43" t="s">
        <v>26</v>
      </c>
      <c r="M29" s="42" t="s">
        <v>0</v>
      </c>
      <c r="N29" s="8"/>
      <c r="Q29" s="87"/>
      <c r="R29" s="40"/>
      <c r="S29" s="38"/>
    </row>
    <row r="30" spans="1:18" ht="12.75" thickBot="1">
      <c r="A30" s="22" t="s">
        <v>57</v>
      </c>
      <c r="B30" s="84">
        <f>VLOOKUP(E12,'Detail Data 2019-2020'!A11:AM67,39,0)</f>
        <v>91066518.95000002</v>
      </c>
      <c r="C30" s="83"/>
      <c r="D30" s="85"/>
      <c r="E30" s="29">
        <f>VLOOKUP(E12,'Detail Data 2018-2019'!A11:AM67,39,0)</f>
        <v>120706255.99</v>
      </c>
      <c r="F30" s="32"/>
      <c r="G30" s="13"/>
      <c r="H30" s="29">
        <f>VLOOKUP($E$12,'Detail Data 2017-2018'!$A$11:$AM$68,39,0)</f>
        <v>118475586.27000001</v>
      </c>
      <c r="I30" s="32"/>
      <c r="J30" s="13"/>
      <c r="K30" s="10"/>
      <c r="L30" s="7" t="s">
        <v>27</v>
      </c>
      <c r="M30" s="42" t="s">
        <v>0</v>
      </c>
      <c r="N30" s="8"/>
      <c r="Q30" s="1"/>
      <c r="R30" s="1"/>
    </row>
    <row r="31" spans="11:13" ht="12">
      <c r="K31" s="8"/>
      <c r="L31" s="7" t="s">
        <v>28</v>
      </c>
      <c r="M31" s="42" t="s">
        <v>0</v>
      </c>
    </row>
    <row r="32" spans="5:13" ht="11.25" customHeight="1">
      <c r="E32" s="11"/>
      <c r="K32" s="8"/>
      <c r="L32" s="7" t="s">
        <v>29</v>
      </c>
      <c r="M32" s="42" t="s">
        <v>0</v>
      </c>
    </row>
    <row r="33" spans="11:13" ht="12">
      <c r="K33" s="8"/>
      <c r="L33" s="7" t="s">
        <v>30</v>
      </c>
      <c r="M33" s="42" t="s">
        <v>0</v>
      </c>
    </row>
    <row r="34" spans="11:13" ht="12">
      <c r="K34" s="8"/>
      <c r="L34" s="7" t="s">
        <v>31</v>
      </c>
      <c r="M34" s="42" t="s">
        <v>0</v>
      </c>
    </row>
    <row r="35" spans="11:13" ht="12">
      <c r="K35" s="8"/>
      <c r="L35" s="7" t="s">
        <v>32</v>
      </c>
      <c r="M35" s="42" t="s">
        <v>0</v>
      </c>
    </row>
    <row r="36" spans="11:13" ht="12">
      <c r="K36" s="8"/>
      <c r="L36" s="7" t="s">
        <v>39</v>
      </c>
      <c r="M36" s="42" t="s">
        <v>0</v>
      </c>
    </row>
    <row r="37" spans="11:13" ht="12">
      <c r="K37" s="8"/>
      <c r="L37" s="7" t="s">
        <v>33</v>
      </c>
      <c r="M37" s="42" t="s">
        <v>0</v>
      </c>
    </row>
    <row r="38" spans="11:13" ht="12">
      <c r="K38" s="8"/>
      <c r="L38" s="7" t="s">
        <v>34</v>
      </c>
      <c r="M38" s="42" t="s">
        <v>0</v>
      </c>
    </row>
    <row r="39" spans="11:13" ht="12">
      <c r="K39" s="8"/>
      <c r="L39" s="7" t="s">
        <v>35</v>
      </c>
      <c r="M39" s="42" t="s">
        <v>0</v>
      </c>
    </row>
    <row r="40" spans="11:13" ht="12">
      <c r="K40" s="8"/>
      <c r="L40" s="7" t="s">
        <v>36</v>
      </c>
      <c r="M40" s="42" t="s">
        <v>0</v>
      </c>
    </row>
    <row r="41" spans="11:13" ht="12">
      <c r="K41" s="8"/>
      <c r="L41" s="7" t="s">
        <v>37</v>
      </c>
      <c r="M41" s="42" t="s">
        <v>0</v>
      </c>
    </row>
    <row r="42" spans="11:13" ht="12">
      <c r="K42" s="8"/>
      <c r="L42" s="7" t="s">
        <v>38</v>
      </c>
      <c r="M42" s="42" t="s">
        <v>0</v>
      </c>
    </row>
    <row r="43" spans="11:13" ht="12">
      <c r="K43" s="8"/>
      <c r="L43" s="7" t="s">
        <v>40</v>
      </c>
      <c r="M43" s="42" t="s">
        <v>0</v>
      </c>
    </row>
    <row r="44" spans="11:13" ht="12">
      <c r="K44" s="8"/>
      <c r="L44" s="7" t="s">
        <v>41</v>
      </c>
      <c r="M44" s="42" t="s">
        <v>0</v>
      </c>
    </row>
    <row r="45" spans="11:13" ht="12">
      <c r="K45" s="8"/>
      <c r="L45" s="7" t="s">
        <v>42</v>
      </c>
      <c r="M45" s="42" t="s">
        <v>0</v>
      </c>
    </row>
    <row r="46" spans="11:13" ht="12">
      <c r="K46" s="8"/>
      <c r="L46" s="7" t="s">
        <v>43</v>
      </c>
      <c r="M46" s="42" t="s">
        <v>0</v>
      </c>
    </row>
    <row r="47" spans="11:13" ht="12">
      <c r="K47" s="8"/>
      <c r="L47" s="7" t="s">
        <v>44</v>
      </c>
      <c r="M47" s="42" t="s">
        <v>0</v>
      </c>
    </row>
    <row r="48" spans="11:13" ht="12">
      <c r="K48" s="8"/>
      <c r="L48" s="7" t="s">
        <v>78</v>
      </c>
      <c r="M48" s="42" t="s">
        <v>0</v>
      </c>
    </row>
    <row r="49" spans="11:13" ht="12">
      <c r="K49" s="8"/>
      <c r="L49" s="7" t="s">
        <v>45</v>
      </c>
      <c r="M49" s="42" t="s">
        <v>0</v>
      </c>
    </row>
    <row r="50" spans="11:13" ht="12">
      <c r="K50" s="8"/>
      <c r="L50" s="7" t="s">
        <v>46</v>
      </c>
      <c r="M50" s="42" t="s">
        <v>0</v>
      </c>
    </row>
    <row r="51" spans="11:13" ht="12">
      <c r="K51" s="8"/>
      <c r="L51" s="7" t="s">
        <v>47</v>
      </c>
      <c r="M51" s="42" t="s">
        <v>0</v>
      </c>
    </row>
    <row r="52" spans="11:13" ht="12">
      <c r="K52" s="8"/>
      <c r="L52" s="7" t="s">
        <v>48</v>
      </c>
      <c r="M52" s="42" t="s">
        <v>0</v>
      </c>
    </row>
    <row r="53" spans="11:13" ht="12">
      <c r="K53" s="8"/>
      <c r="L53" s="7" t="s">
        <v>49</v>
      </c>
      <c r="M53" s="42" t="s">
        <v>0</v>
      </c>
    </row>
    <row r="54" spans="11:13" ht="12">
      <c r="K54" s="8"/>
      <c r="L54" s="7" t="s">
        <v>50</v>
      </c>
      <c r="M54" s="42" t="s">
        <v>0</v>
      </c>
    </row>
    <row r="55" spans="11:13" ht="12">
      <c r="K55" s="8"/>
      <c r="L55" s="7" t="s">
        <v>51</v>
      </c>
      <c r="M55" s="42" t="s">
        <v>0</v>
      </c>
    </row>
    <row r="56" spans="11:13" ht="12">
      <c r="K56" s="8"/>
      <c r="L56" s="7" t="s">
        <v>52</v>
      </c>
      <c r="M56" s="42" t="s">
        <v>0</v>
      </c>
    </row>
    <row r="57" spans="11:13" ht="12">
      <c r="K57" s="8"/>
      <c r="L57" s="7" t="s">
        <v>53</v>
      </c>
      <c r="M57" s="42" t="s">
        <v>0</v>
      </c>
    </row>
    <row r="58" spans="11:13" ht="12">
      <c r="K58" s="8"/>
      <c r="L58" s="7"/>
      <c r="M58" s="42"/>
    </row>
    <row r="59" spans="11:13" ht="12">
      <c r="K59" s="8"/>
      <c r="L59" s="7"/>
      <c r="M59" s="42"/>
    </row>
    <row r="60" spans="12:13" ht="12">
      <c r="L60" s="7"/>
      <c r="M60" s="42"/>
    </row>
    <row r="61" spans="12:13" ht="12">
      <c r="L61" s="7"/>
      <c r="M61" s="42"/>
    </row>
    <row r="62" spans="12:13" ht="12">
      <c r="L62" s="7"/>
      <c r="M62" s="42"/>
    </row>
  </sheetData>
  <sheetProtection/>
  <mergeCells count="5">
    <mergeCell ref="E12:G12"/>
    <mergeCell ref="A14:A15"/>
    <mergeCell ref="H14:J14"/>
    <mergeCell ref="E14:G14"/>
    <mergeCell ref="B14:D14"/>
  </mergeCells>
  <dataValidations count="1">
    <dataValidation type="list" allowBlank="1" showInputMessage="1" showErrorMessage="1" sqref="E12:G12">
      <formula1>$L:$L</formula1>
    </dataValidation>
  </dataValidations>
  <printOptions/>
  <pageMargins left="0.74" right="0.17" top="1" bottom="1" header="0.5" footer="0.5"/>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FF99FF"/>
  </sheetPr>
  <dimension ref="A7:AO87"/>
  <sheetViews>
    <sheetView tabSelected="1" zoomScalePageLayoutView="0" workbookViewId="0" topLeftCell="A1">
      <selection activeCell="H73" sqref="H73"/>
    </sheetView>
  </sheetViews>
  <sheetFormatPr defaultColWidth="8.8515625" defaultRowHeight="12.75"/>
  <cols>
    <col min="1" max="1" width="43.00390625" style="16" customWidth="1"/>
    <col min="2" max="2" width="10.7109375" style="16" bestFit="1" customWidth="1"/>
    <col min="3" max="3" width="14.57421875" style="16" bestFit="1" customWidth="1"/>
    <col min="4" max="4" width="13.140625" style="16" bestFit="1" customWidth="1"/>
    <col min="5" max="5" width="13.7109375" style="16" bestFit="1" customWidth="1"/>
    <col min="6" max="6" width="14.140625" style="16" bestFit="1" customWidth="1"/>
    <col min="7" max="7" width="13.140625" style="16" bestFit="1" customWidth="1"/>
    <col min="8" max="8" width="13.7109375" style="16" bestFit="1" customWidth="1"/>
    <col min="9" max="9" width="14.140625" style="16" bestFit="1" customWidth="1"/>
    <col min="10" max="10" width="13.140625" style="16" bestFit="1" customWidth="1"/>
    <col min="11" max="11" width="13.7109375" style="16" bestFit="1" customWidth="1"/>
    <col min="12" max="12" width="14.57421875" style="16" bestFit="1" customWidth="1"/>
    <col min="13" max="13" width="13.140625" style="16" bestFit="1" customWidth="1"/>
    <col min="14" max="14" width="13.7109375" style="16" bestFit="1" customWidth="1"/>
    <col min="15" max="15" width="14.140625" style="16" bestFit="1" customWidth="1"/>
    <col min="16" max="16" width="13.140625" style="16" bestFit="1" customWidth="1"/>
    <col min="17" max="17" width="13.7109375" style="16" bestFit="1" customWidth="1"/>
    <col min="18" max="18" width="14.140625" style="16" bestFit="1" customWidth="1"/>
    <col min="19" max="19" width="13.140625" style="16" bestFit="1" customWidth="1"/>
    <col min="20" max="20" width="13.7109375" style="16" bestFit="1" customWidth="1"/>
    <col min="21" max="21" width="14.140625" style="16" bestFit="1" customWidth="1"/>
    <col min="22" max="22" width="13.140625" style="16" bestFit="1" customWidth="1"/>
    <col min="23" max="23" width="13.7109375" style="16" bestFit="1" customWidth="1"/>
    <col min="24" max="24" width="14.140625" style="16" bestFit="1" customWidth="1"/>
    <col min="25" max="25" width="13.140625" style="16" bestFit="1" customWidth="1"/>
    <col min="26" max="26" width="13.7109375" style="16" bestFit="1" customWidth="1"/>
    <col min="27" max="27" width="14.140625" style="16" bestFit="1" customWidth="1"/>
    <col min="28" max="28" width="13.140625" style="16" bestFit="1" customWidth="1"/>
    <col min="29" max="29" width="13.7109375" style="16" bestFit="1" customWidth="1"/>
    <col min="30" max="30" width="14.140625" style="16" bestFit="1" customWidth="1"/>
    <col min="31" max="31" width="13.140625" style="16" bestFit="1" customWidth="1"/>
    <col min="32" max="32" width="13.7109375" style="16" bestFit="1" customWidth="1"/>
    <col min="33" max="33" width="14.140625" style="16" bestFit="1" customWidth="1"/>
    <col min="34" max="34" width="13.140625" style="16" bestFit="1" customWidth="1"/>
    <col min="35" max="35" width="13.7109375" style="16" bestFit="1" customWidth="1"/>
    <col min="36" max="36" width="14.57421875" style="16" bestFit="1" customWidth="1"/>
    <col min="37" max="37" width="13.140625" style="16" bestFit="1" customWidth="1"/>
    <col min="38" max="38" width="13.7109375" style="16" bestFit="1" customWidth="1"/>
    <col min="39" max="39" width="16.00390625" style="16" bestFit="1" customWidth="1"/>
    <col min="40" max="40" width="22.57421875" style="16" bestFit="1" customWidth="1"/>
    <col min="41" max="41" width="13.140625" style="16" bestFit="1" customWidth="1"/>
    <col min="42" max="16384" width="8.8515625" style="16" customWidth="1"/>
  </cols>
  <sheetData>
    <row r="1" s="53" customFormat="1" ht="12"/>
    <row r="2" s="54" customFormat="1" ht="12"/>
    <row r="3" s="54" customFormat="1" ht="12"/>
    <row r="4" s="54" customFormat="1" ht="12"/>
    <row r="5" s="54" customFormat="1" ht="12"/>
    <row r="6" s="54" customFormat="1" ht="12"/>
    <row r="7" s="53" customFormat="1" ht="26.25">
      <c r="A7" s="55" t="s">
        <v>77</v>
      </c>
    </row>
    <row r="8" s="53" customFormat="1" ht="8.25" customHeight="1"/>
    <row r="9" spans="1:39" s="19" customFormat="1" ht="12.75" customHeight="1">
      <c r="A9" s="45"/>
      <c r="B9" s="45"/>
      <c r="C9" s="103">
        <v>43647</v>
      </c>
      <c r="D9" s="103"/>
      <c r="E9" s="103"/>
      <c r="F9" s="103">
        <v>43678</v>
      </c>
      <c r="G9" s="103"/>
      <c r="H9" s="103"/>
      <c r="I9" s="103">
        <v>43709</v>
      </c>
      <c r="J9" s="103"/>
      <c r="K9" s="103"/>
      <c r="L9" s="103">
        <v>43739</v>
      </c>
      <c r="M9" s="103"/>
      <c r="N9" s="103"/>
      <c r="O9" s="103">
        <v>43770</v>
      </c>
      <c r="P9" s="103"/>
      <c r="Q9" s="103"/>
      <c r="R9" s="103">
        <v>43800</v>
      </c>
      <c r="S9" s="103"/>
      <c r="T9" s="103"/>
      <c r="U9" s="103">
        <v>43831</v>
      </c>
      <c r="V9" s="103"/>
      <c r="W9" s="103"/>
      <c r="X9" s="103">
        <v>43862</v>
      </c>
      <c r="Y9" s="103"/>
      <c r="Z9" s="103"/>
      <c r="AA9" s="103">
        <v>43891</v>
      </c>
      <c r="AB9" s="103"/>
      <c r="AC9" s="103"/>
      <c r="AD9" s="103">
        <v>43922</v>
      </c>
      <c r="AE9" s="103"/>
      <c r="AF9" s="103"/>
      <c r="AG9" s="103">
        <v>43952</v>
      </c>
      <c r="AH9" s="103"/>
      <c r="AI9" s="103"/>
      <c r="AJ9" s="103">
        <v>43983</v>
      </c>
      <c r="AK9" s="103"/>
      <c r="AL9" s="103"/>
      <c r="AM9" s="46" t="s">
        <v>114</v>
      </c>
    </row>
    <row r="10" spans="1:39" s="19" customFormat="1" ht="12">
      <c r="A10" s="47" t="s">
        <v>6</v>
      </c>
      <c r="B10" s="47" t="s">
        <v>2</v>
      </c>
      <c r="C10" s="48" t="s">
        <v>3</v>
      </c>
      <c r="D10" s="48" t="s">
        <v>5</v>
      </c>
      <c r="E10" s="48" t="s">
        <v>4</v>
      </c>
      <c r="F10" s="48" t="s">
        <v>3</v>
      </c>
      <c r="G10" s="48" t="s">
        <v>5</v>
      </c>
      <c r="H10" s="48" t="s">
        <v>4</v>
      </c>
      <c r="I10" s="48" t="s">
        <v>3</v>
      </c>
      <c r="J10" s="48" t="s">
        <v>5</v>
      </c>
      <c r="K10" s="48" t="s">
        <v>4</v>
      </c>
      <c r="L10" s="48" t="s">
        <v>3</v>
      </c>
      <c r="M10" s="48" t="s">
        <v>5</v>
      </c>
      <c r="N10" s="48" t="s">
        <v>4</v>
      </c>
      <c r="O10" s="48" t="s">
        <v>3</v>
      </c>
      <c r="P10" s="48" t="s">
        <v>5</v>
      </c>
      <c r="Q10" s="48" t="s">
        <v>4</v>
      </c>
      <c r="R10" s="48" t="s">
        <v>3</v>
      </c>
      <c r="S10" s="48" t="s">
        <v>5</v>
      </c>
      <c r="T10" s="48" t="s">
        <v>4</v>
      </c>
      <c r="U10" s="48" t="s">
        <v>3</v>
      </c>
      <c r="V10" s="48" t="s">
        <v>5</v>
      </c>
      <c r="W10" s="48" t="s">
        <v>4</v>
      </c>
      <c r="X10" s="48" t="s">
        <v>3</v>
      </c>
      <c r="Y10" s="48" t="s">
        <v>5</v>
      </c>
      <c r="Z10" s="48" t="s">
        <v>4</v>
      </c>
      <c r="AA10" s="48" t="s">
        <v>3</v>
      </c>
      <c r="AB10" s="48" t="s">
        <v>5</v>
      </c>
      <c r="AC10" s="48" t="s">
        <v>4</v>
      </c>
      <c r="AD10" s="48" t="s">
        <v>3</v>
      </c>
      <c r="AE10" s="48" t="s">
        <v>5</v>
      </c>
      <c r="AF10" s="48" t="s">
        <v>4</v>
      </c>
      <c r="AG10" s="48" t="s">
        <v>3</v>
      </c>
      <c r="AH10" s="48" t="s">
        <v>5</v>
      </c>
      <c r="AI10" s="48" t="s">
        <v>4</v>
      </c>
      <c r="AJ10" s="48" t="s">
        <v>3</v>
      </c>
      <c r="AK10" s="48" t="s">
        <v>5</v>
      </c>
      <c r="AL10" s="48" t="s">
        <v>4</v>
      </c>
      <c r="AM10" s="48" t="s">
        <v>3</v>
      </c>
    </row>
    <row r="11" spans="1:41" s="8" customFormat="1" ht="12">
      <c r="A11" s="8" t="s">
        <v>79</v>
      </c>
      <c r="B11" s="42" t="s">
        <v>0</v>
      </c>
      <c r="C11" s="5">
        <v>10590511.260000002</v>
      </c>
      <c r="D11" s="4">
        <v>781</v>
      </c>
      <c r="E11" s="4">
        <v>12</v>
      </c>
      <c r="F11" s="5">
        <v>11264578.24</v>
      </c>
      <c r="G11" s="4">
        <v>777</v>
      </c>
      <c r="H11" s="4">
        <v>12</v>
      </c>
      <c r="I11" s="5">
        <v>10297716.410000002</v>
      </c>
      <c r="J11" s="4">
        <v>781</v>
      </c>
      <c r="K11" s="4">
        <v>12</v>
      </c>
      <c r="L11" s="5">
        <v>10627276.49</v>
      </c>
      <c r="M11" s="4">
        <v>781</v>
      </c>
      <c r="N11" s="4">
        <v>12</v>
      </c>
      <c r="O11" s="5">
        <v>10739984.100000001</v>
      </c>
      <c r="P11" s="4">
        <v>780</v>
      </c>
      <c r="Q11" s="4">
        <v>12</v>
      </c>
      <c r="R11" s="5">
        <v>10990539.069999998</v>
      </c>
      <c r="S11" s="4">
        <v>781</v>
      </c>
      <c r="T11" s="4">
        <v>12</v>
      </c>
      <c r="U11" s="5">
        <v>10274669.28</v>
      </c>
      <c r="V11" s="4">
        <v>781</v>
      </c>
      <c r="W11" s="4">
        <v>12</v>
      </c>
      <c r="X11" s="5">
        <v>9717834.030000001</v>
      </c>
      <c r="Y11" s="4">
        <v>780</v>
      </c>
      <c r="Z11" s="4">
        <v>12</v>
      </c>
      <c r="AA11" s="5">
        <v>6563410.07</v>
      </c>
      <c r="AB11" s="4">
        <v>779</v>
      </c>
      <c r="AC11" s="4">
        <v>12</v>
      </c>
      <c r="AD11" s="5"/>
      <c r="AE11" s="4"/>
      <c r="AF11" s="4"/>
      <c r="AG11" s="5"/>
      <c r="AH11" s="4"/>
      <c r="AI11" s="4"/>
      <c r="AJ11" s="5"/>
      <c r="AK11" s="4"/>
      <c r="AL11" s="4"/>
      <c r="AM11" s="49">
        <f>+C11+F11+I11+L11+O11+R11+U11+X11+AA11+AD11+AG11+AJ11</f>
        <v>91066518.95000002</v>
      </c>
      <c r="AN11" s="49"/>
      <c r="AO11" s="49"/>
    </row>
    <row r="12" spans="1:41" s="8" customFormat="1" ht="12">
      <c r="A12" s="8" t="s">
        <v>80</v>
      </c>
      <c r="B12" s="42" t="s">
        <v>1</v>
      </c>
      <c r="C12" s="5">
        <v>829826.48</v>
      </c>
      <c r="D12" s="4">
        <v>168</v>
      </c>
      <c r="E12" s="4">
        <v>4</v>
      </c>
      <c r="F12" s="5">
        <v>792528.79</v>
      </c>
      <c r="G12" s="4">
        <v>168</v>
      </c>
      <c r="H12" s="4">
        <v>4</v>
      </c>
      <c r="I12" s="5">
        <v>757895.6799999999</v>
      </c>
      <c r="J12" s="4">
        <v>168</v>
      </c>
      <c r="K12" s="4">
        <v>4</v>
      </c>
      <c r="L12" s="5">
        <v>836025.8300000001</v>
      </c>
      <c r="M12" s="4">
        <v>167</v>
      </c>
      <c r="N12" s="4">
        <v>4</v>
      </c>
      <c r="O12" s="5">
        <v>862496.6699999999</v>
      </c>
      <c r="P12" s="4">
        <v>168</v>
      </c>
      <c r="Q12" s="4">
        <v>4</v>
      </c>
      <c r="R12" s="5">
        <v>815656.67</v>
      </c>
      <c r="S12" s="4">
        <v>168</v>
      </c>
      <c r="T12" s="4">
        <v>4</v>
      </c>
      <c r="U12" s="5">
        <v>809066.85</v>
      </c>
      <c r="V12" s="4">
        <v>168</v>
      </c>
      <c r="W12" s="4">
        <v>4</v>
      </c>
      <c r="X12" s="5">
        <v>788493.8899999999</v>
      </c>
      <c r="Y12" s="4">
        <v>168</v>
      </c>
      <c r="Z12" s="4">
        <v>4</v>
      </c>
      <c r="AA12" s="5">
        <v>512281.5</v>
      </c>
      <c r="AB12" s="4">
        <v>168</v>
      </c>
      <c r="AC12" s="4">
        <v>4</v>
      </c>
      <c r="AD12" s="5"/>
      <c r="AE12" s="4"/>
      <c r="AF12" s="4"/>
      <c r="AG12" s="5"/>
      <c r="AH12" s="4"/>
      <c r="AI12" s="4"/>
      <c r="AJ12" s="5"/>
      <c r="AK12" s="4"/>
      <c r="AL12" s="4"/>
      <c r="AM12" s="49">
        <f aca="true" t="shared" si="0" ref="AM12:AM67">+C12+F12+I12+L12+O12+R12+U12+X12+AA12+AD12+AG12+AJ12</f>
        <v>7004272.359999999</v>
      </c>
      <c r="AN12" s="49"/>
      <c r="AO12" s="49"/>
    </row>
    <row r="13" spans="1:41" s="8" customFormat="1" ht="12">
      <c r="A13" s="8" t="s">
        <v>81</v>
      </c>
      <c r="B13" s="42" t="s">
        <v>1</v>
      </c>
      <c r="C13" s="5">
        <v>10469521.049999999</v>
      </c>
      <c r="D13" s="4">
        <v>1305</v>
      </c>
      <c r="E13" s="4">
        <v>26</v>
      </c>
      <c r="F13" s="5">
        <v>10729593.8</v>
      </c>
      <c r="G13" s="4">
        <v>1312</v>
      </c>
      <c r="H13" s="4">
        <v>26</v>
      </c>
      <c r="I13" s="5">
        <v>9820814.120000001</v>
      </c>
      <c r="J13" s="4">
        <v>1312</v>
      </c>
      <c r="K13" s="4">
        <v>26</v>
      </c>
      <c r="L13" s="5">
        <v>10581380.389999997</v>
      </c>
      <c r="M13" s="4">
        <v>1311</v>
      </c>
      <c r="N13" s="4">
        <v>26</v>
      </c>
      <c r="O13" s="5">
        <v>10231337.76</v>
      </c>
      <c r="P13" s="4">
        <v>1305</v>
      </c>
      <c r="Q13" s="4">
        <v>26</v>
      </c>
      <c r="R13" s="5">
        <v>10508638.770000001</v>
      </c>
      <c r="S13" s="4">
        <v>1312</v>
      </c>
      <c r="T13" s="4">
        <v>26</v>
      </c>
      <c r="U13" s="5">
        <v>10724481.479999999</v>
      </c>
      <c r="V13" s="4">
        <v>1311</v>
      </c>
      <c r="W13" s="4">
        <v>26</v>
      </c>
      <c r="X13" s="5">
        <v>9753396.48</v>
      </c>
      <c r="Y13" s="4">
        <v>1326</v>
      </c>
      <c r="Z13" s="4">
        <v>26</v>
      </c>
      <c r="AA13" s="5">
        <v>6318100.880000001</v>
      </c>
      <c r="AB13" s="4">
        <v>1347</v>
      </c>
      <c r="AC13" s="4">
        <v>26</v>
      </c>
      <c r="AD13" s="5"/>
      <c r="AE13" s="4"/>
      <c r="AF13" s="4"/>
      <c r="AG13" s="5"/>
      <c r="AH13" s="4"/>
      <c r="AI13" s="4"/>
      <c r="AJ13" s="5"/>
      <c r="AK13" s="4"/>
      <c r="AL13" s="4"/>
      <c r="AM13" s="49">
        <f t="shared" si="0"/>
        <v>89137264.73</v>
      </c>
      <c r="AN13" s="49"/>
      <c r="AO13" s="49"/>
    </row>
    <row r="14" spans="1:41" s="8" customFormat="1" ht="12">
      <c r="A14" s="8" t="s">
        <v>82</v>
      </c>
      <c r="B14" s="42" t="s">
        <v>1</v>
      </c>
      <c r="C14" s="5">
        <v>1004437.0900000001</v>
      </c>
      <c r="D14" s="4">
        <v>167</v>
      </c>
      <c r="E14" s="4">
        <v>7</v>
      </c>
      <c r="F14" s="5">
        <v>971230.42</v>
      </c>
      <c r="G14" s="4">
        <v>167</v>
      </c>
      <c r="H14" s="4">
        <v>7</v>
      </c>
      <c r="I14" s="5">
        <v>923151.7499999999</v>
      </c>
      <c r="J14" s="4">
        <v>167</v>
      </c>
      <c r="K14" s="4">
        <v>7</v>
      </c>
      <c r="L14" s="5">
        <v>979338.45</v>
      </c>
      <c r="M14" s="4">
        <v>167</v>
      </c>
      <c r="N14" s="4">
        <v>7</v>
      </c>
      <c r="O14" s="5">
        <v>919862.78</v>
      </c>
      <c r="P14" s="4">
        <v>167</v>
      </c>
      <c r="Q14" s="4">
        <v>7</v>
      </c>
      <c r="R14" s="5">
        <v>943577.7800000001</v>
      </c>
      <c r="S14" s="4">
        <v>167</v>
      </c>
      <c r="T14" s="4">
        <v>7</v>
      </c>
      <c r="U14" s="5">
        <v>972713.8699999999</v>
      </c>
      <c r="V14" s="4">
        <v>167</v>
      </c>
      <c r="W14" s="4">
        <v>7</v>
      </c>
      <c r="X14" s="5">
        <v>948433.13</v>
      </c>
      <c r="Y14" s="4">
        <v>167</v>
      </c>
      <c r="Z14" s="4">
        <v>7</v>
      </c>
      <c r="AA14" s="5">
        <v>654061.49</v>
      </c>
      <c r="AB14" s="4">
        <v>167</v>
      </c>
      <c r="AC14" s="4">
        <v>7</v>
      </c>
      <c r="AD14" s="5"/>
      <c r="AE14" s="4"/>
      <c r="AF14" s="4"/>
      <c r="AG14" s="5"/>
      <c r="AH14" s="4"/>
      <c r="AI14" s="4"/>
      <c r="AJ14" s="5"/>
      <c r="AK14" s="4"/>
      <c r="AL14" s="4"/>
      <c r="AM14" s="49">
        <f t="shared" si="0"/>
        <v>8316806.760000001</v>
      </c>
      <c r="AN14" s="49"/>
      <c r="AO14" s="49"/>
    </row>
    <row r="15" spans="1:41" s="8" customFormat="1" ht="12">
      <c r="A15" s="8" t="s">
        <v>83</v>
      </c>
      <c r="B15" s="42" t="s">
        <v>1</v>
      </c>
      <c r="C15" s="5">
        <v>1132555.16</v>
      </c>
      <c r="D15" s="4">
        <v>160</v>
      </c>
      <c r="E15" s="4">
        <v>5</v>
      </c>
      <c r="F15" s="5">
        <v>1130703.13</v>
      </c>
      <c r="G15" s="4">
        <v>160</v>
      </c>
      <c r="H15" s="4">
        <v>5</v>
      </c>
      <c r="I15" s="5">
        <v>1092424.81</v>
      </c>
      <c r="J15" s="4">
        <v>160</v>
      </c>
      <c r="K15" s="4">
        <v>5</v>
      </c>
      <c r="L15" s="5">
        <v>1125481.6500000001</v>
      </c>
      <c r="M15" s="4">
        <v>164</v>
      </c>
      <c r="N15" s="4">
        <v>5</v>
      </c>
      <c r="O15" s="5">
        <v>1142917.01</v>
      </c>
      <c r="P15" s="4">
        <v>167</v>
      </c>
      <c r="Q15" s="4">
        <v>5</v>
      </c>
      <c r="R15" s="5">
        <v>1036198.34</v>
      </c>
      <c r="S15" s="4">
        <v>167</v>
      </c>
      <c r="T15" s="4">
        <v>5</v>
      </c>
      <c r="U15" s="5">
        <v>1184127.58</v>
      </c>
      <c r="V15" s="4">
        <v>167</v>
      </c>
      <c r="W15" s="4">
        <v>5</v>
      </c>
      <c r="X15" s="5">
        <v>1051970.83</v>
      </c>
      <c r="Y15" s="4">
        <v>166</v>
      </c>
      <c r="Z15" s="4">
        <v>5</v>
      </c>
      <c r="AA15" s="5">
        <v>735442.17</v>
      </c>
      <c r="AB15" s="4">
        <v>167</v>
      </c>
      <c r="AC15" s="4">
        <v>5</v>
      </c>
      <c r="AD15" s="5"/>
      <c r="AE15" s="4"/>
      <c r="AF15" s="4"/>
      <c r="AG15" s="5"/>
      <c r="AH15" s="4"/>
      <c r="AI15" s="4"/>
      <c r="AJ15" s="5"/>
      <c r="AK15" s="4"/>
      <c r="AL15" s="4"/>
      <c r="AM15" s="49">
        <f t="shared" si="0"/>
        <v>9631820.68</v>
      </c>
      <c r="AN15" s="49"/>
      <c r="AO15" s="49"/>
    </row>
    <row r="16" spans="1:41" s="8" customFormat="1" ht="12">
      <c r="A16" s="8" t="s">
        <v>54</v>
      </c>
      <c r="B16" s="42" t="s">
        <v>1</v>
      </c>
      <c r="C16" s="5">
        <v>931270.79</v>
      </c>
      <c r="D16" s="4">
        <v>129</v>
      </c>
      <c r="E16" s="4">
        <v>3</v>
      </c>
      <c r="F16" s="5">
        <v>1006790.99</v>
      </c>
      <c r="G16" s="4">
        <v>129</v>
      </c>
      <c r="H16" s="4">
        <v>3</v>
      </c>
      <c r="I16" s="5">
        <v>918858.88</v>
      </c>
      <c r="J16" s="4">
        <v>129</v>
      </c>
      <c r="K16" s="4">
        <v>3</v>
      </c>
      <c r="L16" s="5">
        <v>890546.4600000001</v>
      </c>
      <c r="M16" s="4">
        <v>129</v>
      </c>
      <c r="N16" s="4">
        <v>3</v>
      </c>
      <c r="O16" s="5">
        <v>921835.9099999999</v>
      </c>
      <c r="P16" s="4">
        <v>129</v>
      </c>
      <c r="Q16" s="4">
        <v>3</v>
      </c>
      <c r="R16" s="5">
        <v>886086.1299999999</v>
      </c>
      <c r="S16" s="4">
        <v>129</v>
      </c>
      <c r="T16" s="4">
        <v>3</v>
      </c>
      <c r="U16" s="5">
        <v>1016021.37</v>
      </c>
      <c r="V16" s="4">
        <v>129</v>
      </c>
      <c r="W16" s="4">
        <v>3</v>
      </c>
      <c r="X16" s="5">
        <v>835581.1499999999</v>
      </c>
      <c r="Y16" s="4">
        <v>129</v>
      </c>
      <c r="Z16" s="4">
        <v>3</v>
      </c>
      <c r="AA16" s="5">
        <v>590292.89</v>
      </c>
      <c r="AB16" s="4">
        <v>129</v>
      </c>
      <c r="AC16" s="4">
        <v>3</v>
      </c>
      <c r="AD16" s="5"/>
      <c r="AE16" s="4"/>
      <c r="AF16" s="4"/>
      <c r="AG16" s="5"/>
      <c r="AH16" s="4"/>
      <c r="AI16" s="4"/>
      <c r="AJ16" s="5"/>
      <c r="AK16" s="4"/>
      <c r="AL16" s="4"/>
      <c r="AM16" s="49">
        <f t="shared" si="0"/>
        <v>7997284.569999999</v>
      </c>
      <c r="AN16" s="49"/>
      <c r="AO16" s="49"/>
    </row>
    <row r="17" spans="1:41" s="8" customFormat="1" ht="12">
      <c r="A17" s="8" t="s">
        <v>84</v>
      </c>
      <c r="B17" s="42" t="s">
        <v>1</v>
      </c>
      <c r="C17" s="5">
        <v>1807170.57</v>
      </c>
      <c r="D17" s="4">
        <v>269</v>
      </c>
      <c r="E17" s="4">
        <v>6</v>
      </c>
      <c r="F17" s="5">
        <v>1749478.1500000001</v>
      </c>
      <c r="G17" s="4">
        <v>269</v>
      </c>
      <c r="H17" s="4">
        <v>6</v>
      </c>
      <c r="I17" s="5">
        <v>1790143.2200000002</v>
      </c>
      <c r="J17" s="4">
        <v>269</v>
      </c>
      <c r="K17" s="4">
        <v>6</v>
      </c>
      <c r="L17" s="5">
        <v>1793128.33</v>
      </c>
      <c r="M17" s="4">
        <v>269</v>
      </c>
      <c r="N17" s="4">
        <v>6</v>
      </c>
      <c r="O17" s="5">
        <v>1776714.0899999999</v>
      </c>
      <c r="P17" s="4">
        <v>269</v>
      </c>
      <c r="Q17" s="4">
        <v>6</v>
      </c>
      <c r="R17" s="5">
        <v>1705660.16</v>
      </c>
      <c r="S17" s="4">
        <v>268</v>
      </c>
      <c r="T17" s="4">
        <v>6</v>
      </c>
      <c r="U17" s="5">
        <v>1784061.96</v>
      </c>
      <c r="V17" s="4">
        <v>269</v>
      </c>
      <c r="W17" s="4">
        <v>6</v>
      </c>
      <c r="X17" s="5">
        <v>1547807.31</v>
      </c>
      <c r="Y17" s="4">
        <v>269</v>
      </c>
      <c r="Z17" s="4">
        <v>6</v>
      </c>
      <c r="AA17" s="5">
        <v>1118708.6400000001</v>
      </c>
      <c r="AB17" s="4">
        <v>269</v>
      </c>
      <c r="AC17" s="4">
        <v>6</v>
      </c>
      <c r="AD17" s="5"/>
      <c r="AE17" s="4"/>
      <c r="AF17" s="4"/>
      <c r="AG17" s="5"/>
      <c r="AH17" s="4"/>
      <c r="AI17" s="4"/>
      <c r="AJ17" s="5"/>
      <c r="AK17" s="4"/>
      <c r="AL17" s="4"/>
      <c r="AM17" s="49">
        <f t="shared" si="0"/>
        <v>15072872.430000002</v>
      </c>
      <c r="AN17" s="49"/>
      <c r="AO17" s="49"/>
    </row>
    <row r="18" spans="1:41" s="8" customFormat="1" ht="12">
      <c r="A18" s="8" t="s">
        <v>85</v>
      </c>
      <c r="B18" s="42" t="s">
        <v>1</v>
      </c>
      <c r="C18" s="5">
        <v>222588.56</v>
      </c>
      <c r="D18" s="4">
        <v>68</v>
      </c>
      <c r="E18" s="4">
        <v>3</v>
      </c>
      <c r="F18" s="5">
        <v>204056.53</v>
      </c>
      <c r="G18" s="4">
        <v>68</v>
      </c>
      <c r="H18" s="4">
        <v>3</v>
      </c>
      <c r="I18" s="5">
        <v>201523.62</v>
      </c>
      <c r="J18" s="4">
        <v>68</v>
      </c>
      <c r="K18" s="4">
        <v>3</v>
      </c>
      <c r="L18" s="5">
        <v>231459.11</v>
      </c>
      <c r="M18" s="4">
        <v>68</v>
      </c>
      <c r="N18" s="4">
        <v>3</v>
      </c>
      <c r="O18" s="5">
        <v>234578.92</v>
      </c>
      <c r="P18" s="4">
        <v>68</v>
      </c>
      <c r="Q18" s="4">
        <v>3</v>
      </c>
      <c r="R18" s="5">
        <v>209461.33999999997</v>
      </c>
      <c r="S18" s="4">
        <v>68</v>
      </c>
      <c r="T18" s="4">
        <v>3</v>
      </c>
      <c r="U18" s="5">
        <v>187857.62</v>
      </c>
      <c r="V18" s="4">
        <v>67</v>
      </c>
      <c r="W18" s="4">
        <v>3</v>
      </c>
      <c r="X18" s="5">
        <v>246280.27000000002</v>
      </c>
      <c r="Y18" s="4">
        <v>68</v>
      </c>
      <c r="Z18" s="4">
        <v>3</v>
      </c>
      <c r="AA18" s="5">
        <v>154487.36</v>
      </c>
      <c r="AB18" s="4">
        <v>67</v>
      </c>
      <c r="AC18" s="4">
        <v>3</v>
      </c>
      <c r="AD18" s="5"/>
      <c r="AE18" s="4"/>
      <c r="AF18" s="4"/>
      <c r="AG18" s="5"/>
      <c r="AH18" s="4"/>
      <c r="AI18" s="4"/>
      <c r="AJ18" s="5"/>
      <c r="AK18" s="4"/>
      <c r="AL18" s="4"/>
      <c r="AM18" s="49">
        <f t="shared" si="0"/>
        <v>1892293.33</v>
      </c>
      <c r="AN18" s="49"/>
      <c r="AO18" s="49"/>
    </row>
    <row r="19" spans="1:41" s="8" customFormat="1" ht="12">
      <c r="A19" s="8" t="s">
        <v>86</v>
      </c>
      <c r="B19" s="42" t="s">
        <v>1</v>
      </c>
      <c r="C19" s="5">
        <v>967947.05</v>
      </c>
      <c r="D19" s="4">
        <v>240</v>
      </c>
      <c r="E19" s="4">
        <v>6</v>
      </c>
      <c r="F19" s="5">
        <v>1044249.31</v>
      </c>
      <c r="G19" s="4">
        <v>240</v>
      </c>
      <c r="H19" s="4">
        <v>6</v>
      </c>
      <c r="I19" s="5">
        <v>1019486.2</v>
      </c>
      <c r="J19" s="4">
        <v>240</v>
      </c>
      <c r="K19" s="4">
        <v>6</v>
      </c>
      <c r="L19" s="5">
        <v>1065211.95</v>
      </c>
      <c r="M19" s="4">
        <v>240</v>
      </c>
      <c r="N19" s="4">
        <v>6</v>
      </c>
      <c r="O19" s="5">
        <v>1028285.27</v>
      </c>
      <c r="P19" s="4">
        <v>240</v>
      </c>
      <c r="Q19" s="4">
        <v>6</v>
      </c>
      <c r="R19" s="5">
        <v>1088844.96</v>
      </c>
      <c r="S19" s="4">
        <v>239</v>
      </c>
      <c r="T19" s="4">
        <v>6</v>
      </c>
      <c r="U19" s="5">
        <v>1033501.3</v>
      </c>
      <c r="V19" s="4">
        <v>240</v>
      </c>
      <c r="W19" s="4">
        <v>6</v>
      </c>
      <c r="X19" s="5">
        <v>991528.93</v>
      </c>
      <c r="Y19" s="4">
        <v>240</v>
      </c>
      <c r="Z19" s="4">
        <v>6</v>
      </c>
      <c r="AA19" s="5">
        <v>648624.41</v>
      </c>
      <c r="AB19" s="4">
        <v>239</v>
      </c>
      <c r="AC19" s="4">
        <v>6</v>
      </c>
      <c r="AD19" s="5"/>
      <c r="AE19" s="4"/>
      <c r="AF19" s="4"/>
      <c r="AG19" s="5"/>
      <c r="AH19" s="4"/>
      <c r="AI19" s="4"/>
      <c r="AJ19" s="5"/>
      <c r="AK19" s="4"/>
      <c r="AL19" s="4"/>
      <c r="AM19" s="49">
        <f t="shared" si="0"/>
        <v>8887679.379999999</v>
      </c>
      <c r="AN19" s="49"/>
      <c r="AO19" s="49"/>
    </row>
    <row r="20" spans="1:41" s="8" customFormat="1" ht="12">
      <c r="A20" s="8" t="s">
        <v>87</v>
      </c>
      <c r="B20" s="42" t="s">
        <v>1</v>
      </c>
      <c r="C20" s="5">
        <v>1008368.2799999999</v>
      </c>
      <c r="D20" s="4">
        <v>254</v>
      </c>
      <c r="E20" s="4">
        <v>5</v>
      </c>
      <c r="F20" s="5">
        <v>1015798.74</v>
      </c>
      <c r="G20" s="4">
        <v>254</v>
      </c>
      <c r="H20" s="4">
        <v>5</v>
      </c>
      <c r="I20" s="5">
        <v>891478.72</v>
      </c>
      <c r="J20" s="4">
        <v>253</v>
      </c>
      <c r="K20" s="4">
        <v>5</v>
      </c>
      <c r="L20" s="5">
        <v>936410.23</v>
      </c>
      <c r="M20" s="4">
        <v>248</v>
      </c>
      <c r="N20" s="4">
        <v>5</v>
      </c>
      <c r="O20" s="5">
        <v>1006301.49</v>
      </c>
      <c r="P20" s="4">
        <v>253</v>
      </c>
      <c r="Q20" s="4">
        <v>5</v>
      </c>
      <c r="R20" s="5">
        <v>952323.33</v>
      </c>
      <c r="S20" s="4">
        <v>253</v>
      </c>
      <c r="T20" s="4">
        <v>5</v>
      </c>
      <c r="U20" s="5">
        <v>962385.0900000001</v>
      </c>
      <c r="V20" s="4">
        <v>254</v>
      </c>
      <c r="W20" s="4">
        <v>5</v>
      </c>
      <c r="X20" s="5">
        <v>886152.42</v>
      </c>
      <c r="Y20" s="4">
        <v>254</v>
      </c>
      <c r="Z20" s="4">
        <v>5</v>
      </c>
      <c r="AA20" s="5">
        <v>671248.71</v>
      </c>
      <c r="AB20" s="4">
        <v>254</v>
      </c>
      <c r="AC20" s="4">
        <v>5</v>
      </c>
      <c r="AD20" s="5"/>
      <c r="AE20" s="4"/>
      <c r="AF20" s="4"/>
      <c r="AG20" s="5"/>
      <c r="AH20" s="4"/>
      <c r="AI20" s="4"/>
      <c r="AJ20" s="5"/>
      <c r="AK20" s="4"/>
      <c r="AL20" s="4"/>
      <c r="AM20" s="49">
        <f t="shared" si="0"/>
        <v>8330467.01</v>
      </c>
      <c r="AN20" s="49"/>
      <c r="AO20" s="49"/>
    </row>
    <row r="21" spans="1:41" s="8" customFormat="1" ht="12">
      <c r="A21" s="8" t="s">
        <v>88</v>
      </c>
      <c r="B21" s="42" t="s">
        <v>1</v>
      </c>
      <c r="C21" s="5">
        <v>1211946.7</v>
      </c>
      <c r="D21" s="4">
        <v>195</v>
      </c>
      <c r="E21" s="4">
        <v>6</v>
      </c>
      <c r="F21" s="5">
        <v>1197834.1400000001</v>
      </c>
      <c r="G21" s="4">
        <v>195</v>
      </c>
      <c r="H21" s="4">
        <v>6</v>
      </c>
      <c r="I21" s="5">
        <v>1125412.15</v>
      </c>
      <c r="J21" s="4">
        <v>195</v>
      </c>
      <c r="K21" s="4">
        <v>6</v>
      </c>
      <c r="L21" s="5">
        <v>1223029.88</v>
      </c>
      <c r="M21" s="4">
        <v>195</v>
      </c>
      <c r="N21" s="4">
        <v>6</v>
      </c>
      <c r="O21" s="5">
        <v>1316815.93</v>
      </c>
      <c r="P21" s="4">
        <v>195</v>
      </c>
      <c r="Q21" s="4">
        <v>6</v>
      </c>
      <c r="R21" s="5">
        <v>1138698.1</v>
      </c>
      <c r="S21" s="4">
        <v>195</v>
      </c>
      <c r="T21" s="4">
        <v>6</v>
      </c>
      <c r="U21" s="5">
        <v>1211063.37</v>
      </c>
      <c r="V21" s="4">
        <v>195</v>
      </c>
      <c r="W21" s="4">
        <v>6</v>
      </c>
      <c r="X21" s="5">
        <v>1153493.81</v>
      </c>
      <c r="Y21" s="4">
        <v>195</v>
      </c>
      <c r="Z21" s="4">
        <v>6</v>
      </c>
      <c r="AA21" s="5">
        <v>734194.62</v>
      </c>
      <c r="AB21" s="4">
        <v>195</v>
      </c>
      <c r="AC21" s="4">
        <v>6</v>
      </c>
      <c r="AD21" s="5"/>
      <c r="AE21" s="4"/>
      <c r="AF21" s="4"/>
      <c r="AG21" s="5"/>
      <c r="AH21" s="4"/>
      <c r="AI21" s="4"/>
      <c r="AJ21" s="5"/>
      <c r="AK21" s="4"/>
      <c r="AL21" s="4"/>
      <c r="AM21" s="49">
        <f t="shared" si="0"/>
        <v>10312488.7</v>
      </c>
      <c r="AN21" s="49"/>
      <c r="AO21" s="49"/>
    </row>
    <row r="22" spans="1:41" s="8" customFormat="1" ht="12">
      <c r="A22" s="8" t="s">
        <v>9</v>
      </c>
      <c r="B22" s="42" t="s">
        <v>1</v>
      </c>
      <c r="C22" s="5">
        <v>1958744.82</v>
      </c>
      <c r="D22" s="4">
        <v>318</v>
      </c>
      <c r="E22" s="4">
        <v>7</v>
      </c>
      <c r="F22" s="5">
        <v>2019815.71</v>
      </c>
      <c r="G22" s="4">
        <v>318</v>
      </c>
      <c r="H22" s="4">
        <v>7</v>
      </c>
      <c r="I22" s="5">
        <v>1920095.69</v>
      </c>
      <c r="J22" s="4">
        <v>318</v>
      </c>
      <c r="K22" s="4">
        <v>7</v>
      </c>
      <c r="L22" s="5">
        <v>1938977.86</v>
      </c>
      <c r="M22" s="4">
        <v>318</v>
      </c>
      <c r="N22" s="4">
        <v>7</v>
      </c>
      <c r="O22" s="5">
        <v>2033156.98</v>
      </c>
      <c r="P22" s="4">
        <v>318</v>
      </c>
      <c r="Q22" s="4">
        <v>7</v>
      </c>
      <c r="R22" s="5">
        <v>2031541.12</v>
      </c>
      <c r="S22" s="4">
        <v>318</v>
      </c>
      <c r="T22" s="4">
        <v>7</v>
      </c>
      <c r="U22" s="5">
        <v>2112179.48</v>
      </c>
      <c r="V22" s="4">
        <v>318</v>
      </c>
      <c r="W22" s="4">
        <v>7</v>
      </c>
      <c r="X22" s="5">
        <v>1806990.2100000002</v>
      </c>
      <c r="Y22" s="4">
        <v>317</v>
      </c>
      <c r="Z22" s="4">
        <v>7</v>
      </c>
      <c r="AA22" s="5">
        <v>1274249.44</v>
      </c>
      <c r="AB22" s="4">
        <v>318</v>
      </c>
      <c r="AC22" s="4">
        <v>7</v>
      </c>
      <c r="AD22" s="5"/>
      <c r="AE22" s="4"/>
      <c r="AF22" s="4"/>
      <c r="AG22" s="5"/>
      <c r="AH22" s="4"/>
      <c r="AI22" s="4"/>
      <c r="AJ22" s="5"/>
      <c r="AK22" s="4"/>
      <c r="AL22" s="4"/>
      <c r="AM22" s="49">
        <f t="shared" si="0"/>
        <v>17095751.310000002</v>
      </c>
      <c r="AN22" s="49"/>
      <c r="AO22" s="49"/>
    </row>
    <row r="23" spans="1:41" s="8" customFormat="1" ht="12">
      <c r="A23" s="8" t="s">
        <v>10</v>
      </c>
      <c r="B23" s="42" t="s">
        <v>1</v>
      </c>
      <c r="C23" s="5">
        <v>772811.22</v>
      </c>
      <c r="D23" s="4">
        <v>135</v>
      </c>
      <c r="E23" s="4">
        <v>3</v>
      </c>
      <c r="F23" s="5">
        <v>737121.61</v>
      </c>
      <c r="G23" s="4">
        <v>134</v>
      </c>
      <c r="H23" s="4">
        <v>3</v>
      </c>
      <c r="I23" s="5">
        <v>755439.1599999999</v>
      </c>
      <c r="J23" s="4">
        <v>135</v>
      </c>
      <c r="K23" s="4">
        <v>3</v>
      </c>
      <c r="L23" s="5">
        <v>701142.4099999999</v>
      </c>
      <c r="M23" s="4">
        <v>135</v>
      </c>
      <c r="N23" s="4">
        <v>3</v>
      </c>
      <c r="O23" s="5">
        <v>693964.37</v>
      </c>
      <c r="P23" s="4">
        <v>135</v>
      </c>
      <c r="Q23" s="4">
        <v>3</v>
      </c>
      <c r="R23" s="5">
        <v>688485.49</v>
      </c>
      <c r="S23" s="4">
        <v>135</v>
      </c>
      <c r="T23" s="4">
        <v>3</v>
      </c>
      <c r="U23" s="5">
        <v>741030.89</v>
      </c>
      <c r="V23" s="4">
        <v>135</v>
      </c>
      <c r="W23" s="4">
        <v>3</v>
      </c>
      <c r="X23" s="5">
        <v>656319.93</v>
      </c>
      <c r="Y23" s="4">
        <v>141</v>
      </c>
      <c r="Z23" s="4">
        <v>3</v>
      </c>
      <c r="AA23" s="5">
        <v>456773.77</v>
      </c>
      <c r="AB23" s="4">
        <v>143</v>
      </c>
      <c r="AC23" s="4">
        <v>3</v>
      </c>
      <c r="AD23" s="5"/>
      <c r="AE23" s="4"/>
      <c r="AF23" s="4"/>
      <c r="AG23" s="5"/>
      <c r="AH23" s="4"/>
      <c r="AI23" s="4"/>
      <c r="AJ23" s="5"/>
      <c r="AK23" s="4"/>
      <c r="AL23" s="4"/>
      <c r="AM23" s="49">
        <f t="shared" si="0"/>
        <v>6203088.85</v>
      </c>
      <c r="AN23" s="49"/>
      <c r="AO23" s="49"/>
    </row>
    <row r="24" spans="1:41" s="8" customFormat="1" ht="12">
      <c r="A24" s="9" t="s">
        <v>11</v>
      </c>
      <c r="B24" s="42" t="s">
        <v>1</v>
      </c>
      <c r="C24" s="5">
        <v>1676726.6</v>
      </c>
      <c r="D24" s="4">
        <v>234</v>
      </c>
      <c r="E24" s="4">
        <v>8</v>
      </c>
      <c r="F24" s="5">
        <v>1801202.5100000002</v>
      </c>
      <c r="G24" s="4">
        <v>234</v>
      </c>
      <c r="H24" s="4">
        <v>8</v>
      </c>
      <c r="I24" s="5">
        <v>1560850.3099999998</v>
      </c>
      <c r="J24" s="4">
        <v>234</v>
      </c>
      <c r="K24" s="4">
        <v>8</v>
      </c>
      <c r="L24" s="5">
        <v>1642100.23</v>
      </c>
      <c r="M24" s="4">
        <v>234</v>
      </c>
      <c r="N24" s="4">
        <v>8</v>
      </c>
      <c r="O24" s="5">
        <v>1709715.96</v>
      </c>
      <c r="P24" s="4">
        <v>234</v>
      </c>
      <c r="Q24" s="4">
        <v>8</v>
      </c>
      <c r="R24" s="5">
        <v>1779443.9100000001</v>
      </c>
      <c r="S24" s="4">
        <v>229</v>
      </c>
      <c r="T24" s="4">
        <v>8</v>
      </c>
      <c r="U24" s="5">
        <v>1938891.4200000002</v>
      </c>
      <c r="V24" s="4">
        <v>234</v>
      </c>
      <c r="W24" s="4">
        <v>8</v>
      </c>
      <c r="X24" s="5">
        <v>1784267.3900000001</v>
      </c>
      <c r="Y24" s="4">
        <v>233</v>
      </c>
      <c r="Z24" s="4">
        <v>8</v>
      </c>
      <c r="AA24" s="5">
        <v>1171363.69</v>
      </c>
      <c r="AB24" s="4">
        <v>234</v>
      </c>
      <c r="AC24" s="4">
        <v>8</v>
      </c>
      <c r="AD24" s="5"/>
      <c r="AE24" s="4"/>
      <c r="AF24" s="4"/>
      <c r="AG24" s="5"/>
      <c r="AH24" s="4"/>
      <c r="AI24" s="4"/>
      <c r="AJ24" s="5"/>
      <c r="AK24" s="4"/>
      <c r="AL24" s="4"/>
      <c r="AM24" s="49">
        <f t="shared" si="0"/>
        <v>15064562.02</v>
      </c>
      <c r="AN24" s="49"/>
      <c r="AO24" s="49"/>
    </row>
    <row r="25" spans="1:41" s="8" customFormat="1" ht="12">
      <c r="A25" s="9" t="s">
        <v>12</v>
      </c>
      <c r="B25" s="42" t="s">
        <v>1</v>
      </c>
      <c r="C25" s="5">
        <v>4502260.57</v>
      </c>
      <c r="D25" s="4">
        <v>656</v>
      </c>
      <c r="E25" s="4">
        <v>11</v>
      </c>
      <c r="F25" s="5">
        <v>4827614.58</v>
      </c>
      <c r="G25" s="4">
        <v>657</v>
      </c>
      <c r="H25" s="4">
        <v>11</v>
      </c>
      <c r="I25" s="5">
        <v>4364777.26</v>
      </c>
      <c r="J25" s="4">
        <v>659</v>
      </c>
      <c r="K25" s="4">
        <v>11</v>
      </c>
      <c r="L25" s="5">
        <v>4424580.62</v>
      </c>
      <c r="M25" s="4">
        <v>662</v>
      </c>
      <c r="N25" s="4">
        <v>11</v>
      </c>
      <c r="O25" s="5">
        <v>4420250.749999999</v>
      </c>
      <c r="P25" s="4">
        <v>662</v>
      </c>
      <c r="Q25" s="4">
        <v>11</v>
      </c>
      <c r="R25" s="5">
        <v>4278649.49</v>
      </c>
      <c r="S25" s="4">
        <v>661</v>
      </c>
      <c r="T25" s="4">
        <v>11</v>
      </c>
      <c r="U25" s="5">
        <v>4133439.7000000007</v>
      </c>
      <c r="V25" s="4">
        <v>662</v>
      </c>
      <c r="W25" s="4">
        <v>11</v>
      </c>
      <c r="X25" s="5">
        <v>3866388.21</v>
      </c>
      <c r="Y25" s="4">
        <v>662</v>
      </c>
      <c r="Z25" s="4">
        <v>11</v>
      </c>
      <c r="AA25" s="5">
        <v>2575477.16</v>
      </c>
      <c r="AB25" s="4">
        <v>661</v>
      </c>
      <c r="AC25" s="4">
        <v>11</v>
      </c>
      <c r="AD25" s="5"/>
      <c r="AE25" s="4"/>
      <c r="AF25" s="4"/>
      <c r="AG25" s="5"/>
      <c r="AH25" s="4"/>
      <c r="AI25" s="4"/>
      <c r="AJ25" s="5"/>
      <c r="AK25" s="4"/>
      <c r="AL25" s="4"/>
      <c r="AM25" s="49">
        <f t="shared" si="0"/>
        <v>37393438.34</v>
      </c>
      <c r="AN25" s="49"/>
      <c r="AO25" s="49"/>
    </row>
    <row r="26" spans="1:41" s="8" customFormat="1" ht="12">
      <c r="A26" s="9" t="s">
        <v>13</v>
      </c>
      <c r="B26" s="42" t="s">
        <v>1</v>
      </c>
      <c r="C26" s="5">
        <v>5111693.039999999</v>
      </c>
      <c r="D26" s="4">
        <v>639</v>
      </c>
      <c r="E26" s="4">
        <v>14</v>
      </c>
      <c r="F26" s="5">
        <v>5417556.79</v>
      </c>
      <c r="G26" s="4">
        <v>639</v>
      </c>
      <c r="H26" s="4">
        <v>14</v>
      </c>
      <c r="I26" s="5">
        <v>5066416.1899999995</v>
      </c>
      <c r="J26" s="4">
        <v>639</v>
      </c>
      <c r="K26" s="4">
        <v>14</v>
      </c>
      <c r="L26" s="5">
        <v>5159242.02</v>
      </c>
      <c r="M26" s="4">
        <v>639</v>
      </c>
      <c r="N26" s="4">
        <v>14</v>
      </c>
      <c r="O26" s="5">
        <v>5180582.039999999</v>
      </c>
      <c r="P26" s="4">
        <v>639</v>
      </c>
      <c r="Q26" s="4">
        <v>14</v>
      </c>
      <c r="R26" s="5">
        <v>4923858.949999999</v>
      </c>
      <c r="S26" s="4">
        <v>639</v>
      </c>
      <c r="T26" s="4">
        <v>14</v>
      </c>
      <c r="U26" s="5">
        <v>4930238.350000001</v>
      </c>
      <c r="V26" s="4">
        <v>639</v>
      </c>
      <c r="W26" s="4">
        <v>14</v>
      </c>
      <c r="X26" s="5">
        <v>4794802.06</v>
      </c>
      <c r="Y26" s="4">
        <v>637</v>
      </c>
      <c r="Z26" s="4">
        <v>14</v>
      </c>
      <c r="AA26" s="5">
        <v>3128826.8200000003</v>
      </c>
      <c r="AB26" s="4">
        <v>637</v>
      </c>
      <c r="AC26" s="4">
        <v>14</v>
      </c>
      <c r="AD26" s="5"/>
      <c r="AE26" s="4"/>
      <c r="AF26" s="4"/>
      <c r="AG26" s="5"/>
      <c r="AH26" s="4"/>
      <c r="AI26" s="4"/>
      <c r="AJ26" s="5"/>
      <c r="AK26" s="4"/>
      <c r="AL26" s="4"/>
      <c r="AM26" s="49">
        <f t="shared" si="0"/>
        <v>43713216.26</v>
      </c>
      <c r="AN26" s="49"/>
      <c r="AO26" s="49"/>
    </row>
    <row r="27" spans="1:41" s="8" customFormat="1" ht="12">
      <c r="A27" s="9" t="s">
        <v>14</v>
      </c>
      <c r="B27" s="42" t="s">
        <v>1</v>
      </c>
      <c r="C27" s="5">
        <v>741343.0099999999</v>
      </c>
      <c r="D27" s="4">
        <v>159</v>
      </c>
      <c r="E27" s="4">
        <v>4</v>
      </c>
      <c r="F27" s="5">
        <v>729287.5</v>
      </c>
      <c r="G27" s="4">
        <v>159</v>
      </c>
      <c r="H27" s="4">
        <v>4</v>
      </c>
      <c r="I27" s="5">
        <v>581467.86</v>
      </c>
      <c r="J27" s="4">
        <v>159</v>
      </c>
      <c r="K27" s="4">
        <v>4</v>
      </c>
      <c r="L27" s="5">
        <v>747442.84</v>
      </c>
      <c r="M27" s="4">
        <v>159</v>
      </c>
      <c r="N27" s="4">
        <v>4</v>
      </c>
      <c r="O27" s="5">
        <v>650327.42</v>
      </c>
      <c r="P27" s="4">
        <v>158</v>
      </c>
      <c r="Q27" s="4">
        <v>4</v>
      </c>
      <c r="R27" s="5">
        <v>745255.33</v>
      </c>
      <c r="S27" s="4">
        <v>159</v>
      </c>
      <c r="T27" s="4">
        <v>4</v>
      </c>
      <c r="U27" s="5">
        <v>624532.6200000001</v>
      </c>
      <c r="V27" s="4">
        <v>159</v>
      </c>
      <c r="W27" s="4">
        <v>4</v>
      </c>
      <c r="X27" s="5">
        <v>646550.35</v>
      </c>
      <c r="Y27" s="4">
        <v>159</v>
      </c>
      <c r="Z27" s="4">
        <v>4</v>
      </c>
      <c r="AA27" s="5">
        <v>505108.1</v>
      </c>
      <c r="AB27" s="4">
        <v>159</v>
      </c>
      <c r="AC27" s="4">
        <v>4</v>
      </c>
      <c r="AD27" s="5"/>
      <c r="AE27" s="4"/>
      <c r="AF27" s="4"/>
      <c r="AG27" s="5"/>
      <c r="AH27" s="4"/>
      <c r="AI27" s="4"/>
      <c r="AJ27" s="5"/>
      <c r="AK27" s="4"/>
      <c r="AL27" s="4"/>
      <c r="AM27" s="49">
        <f t="shared" si="0"/>
        <v>5971315.029999998</v>
      </c>
      <c r="AN27" s="49"/>
      <c r="AO27" s="49"/>
    </row>
    <row r="28" spans="1:41" s="8" customFormat="1" ht="12">
      <c r="A28" s="9" t="s">
        <v>15</v>
      </c>
      <c r="B28" s="42" t="s">
        <v>1</v>
      </c>
      <c r="C28" s="5">
        <v>2988865.4</v>
      </c>
      <c r="D28" s="4">
        <v>329</v>
      </c>
      <c r="E28" s="4">
        <v>8</v>
      </c>
      <c r="F28" s="5">
        <v>3096162.5599999996</v>
      </c>
      <c r="G28" s="4">
        <v>329</v>
      </c>
      <c r="H28" s="4">
        <v>8</v>
      </c>
      <c r="I28" s="5">
        <v>2801326.85</v>
      </c>
      <c r="J28" s="4">
        <v>329</v>
      </c>
      <c r="K28" s="4">
        <v>8</v>
      </c>
      <c r="L28" s="5">
        <v>2841318.59</v>
      </c>
      <c r="M28" s="4">
        <v>329</v>
      </c>
      <c r="N28" s="4">
        <v>8</v>
      </c>
      <c r="O28" s="5">
        <v>2871278.7900000005</v>
      </c>
      <c r="P28" s="4">
        <v>329</v>
      </c>
      <c r="Q28" s="4">
        <v>8</v>
      </c>
      <c r="R28" s="5">
        <v>2847393.1300000004</v>
      </c>
      <c r="S28" s="4">
        <v>329</v>
      </c>
      <c r="T28" s="4">
        <v>8</v>
      </c>
      <c r="U28" s="5">
        <v>2820950.85</v>
      </c>
      <c r="V28" s="4">
        <v>328</v>
      </c>
      <c r="W28" s="4">
        <v>8</v>
      </c>
      <c r="X28" s="5">
        <v>2694479.36</v>
      </c>
      <c r="Y28" s="4">
        <v>328</v>
      </c>
      <c r="Z28" s="4">
        <v>8</v>
      </c>
      <c r="AA28" s="5">
        <v>2017775.4100000001</v>
      </c>
      <c r="AB28" s="4">
        <v>329</v>
      </c>
      <c r="AC28" s="4">
        <v>8</v>
      </c>
      <c r="AD28" s="5"/>
      <c r="AE28" s="4"/>
      <c r="AF28" s="4"/>
      <c r="AG28" s="5"/>
      <c r="AH28" s="4"/>
      <c r="AI28" s="4"/>
      <c r="AJ28" s="5"/>
      <c r="AK28" s="4"/>
      <c r="AL28" s="4"/>
      <c r="AM28" s="49">
        <f t="shared" si="0"/>
        <v>24979550.94</v>
      </c>
      <c r="AN28" s="49"/>
      <c r="AO28" s="49"/>
    </row>
    <row r="29" spans="1:41" s="8" customFormat="1" ht="12">
      <c r="A29" s="9" t="s">
        <v>16</v>
      </c>
      <c r="B29" s="42" t="s">
        <v>1</v>
      </c>
      <c r="C29" s="5">
        <v>2782119.39</v>
      </c>
      <c r="D29" s="4">
        <v>281</v>
      </c>
      <c r="E29" s="4">
        <v>8</v>
      </c>
      <c r="F29" s="5">
        <v>3047461.99</v>
      </c>
      <c r="G29" s="4">
        <v>281</v>
      </c>
      <c r="H29" s="4">
        <v>8</v>
      </c>
      <c r="I29" s="5">
        <v>2376384</v>
      </c>
      <c r="J29" s="4">
        <v>281</v>
      </c>
      <c r="K29" s="4">
        <v>8</v>
      </c>
      <c r="L29" s="5">
        <v>2694305.23</v>
      </c>
      <c r="M29" s="4">
        <v>281</v>
      </c>
      <c r="N29" s="4">
        <v>8</v>
      </c>
      <c r="O29" s="5">
        <v>2521941.75</v>
      </c>
      <c r="P29" s="4">
        <v>281</v>
      </c>
      <c r="Q29" s="4">
        <v>8</v>
      </c>
      <c r="R29" s="5">
        <v>2631810.2</v>
      </c>
      <c r="S29" s="4">
        <v>281</v>
      </c>
      <c r="T29" s="4">
        <v>8</v>
      </c>
      <c r="U29" s="5">
        <v>2529418.38</v>
      </c>
      <c r="V29" s="4">
        <v>281</v>
      </c>
      <c r="W29" s="4">
        <v>8</v>
      </c>
      <c r="X29" s="5">
        <v>2252907.05</v>
      </c>
      <c r="Y29" s="4">
        <v>280</v>
      </c>
      <c r="Z29" s="4">
        <v>8</v>
      </c>
      <c r="AA29" s="5">
        <v>1697930.35</v>
      </c>
      <c r="AB29" s="4">
        <v>280</v>
      </c>
      <c r="AC29" s="4">
        <v>8</v>
      </c>
      <c r="AD29" s="5"/>
      <c r="AE29" s="4"/>
      <c r="AF29" s="4"/>
      <c r="AG29" s="5"/>
      <c r="AH29" s="4"/>
      <c r="AI29" s="4"/>
      <c r="AJ29" s="5"/>
      <c r="AK29" s="4"/>
      <c r="AL29" s="4"/>
      <c r="AM29" s="49">
        <f t="shared" si="0"/>
        <v>22534278.340000004</v>
      </c>
      <c r="AN29" s="49"/>
      <c r="AO29" s="49"/>
    </row>
    <row r="30" spans="1:41" s="8" customFormat="1" ht="12">
      <c r="A30" s="9" t="s">
        <v>17</v>
      </c>
      <c r="B30" s="42" t="s">
        <v>1</v>
      </c>
      <c r="C30" s="5">
        <v>2187233.94</v>
      </c>
      <c r="D30" s="4">
        <v>332</v>
      </c>
      <c r="E30" s="4">
        <v>10</v>
      </c>
      <c r="F30" s="5">
        <v>2243166.01</v>
      </c>
      <c r="G30" s="4">
        <v>332</v>
      </c>
      <c r="H30" s="4">
        <v>10</v>
      </c>
      <c r="I30" s="5">
        <v>2088263.25</v>
      </c>
      <c r="J30" s="4">
        <v>332</v>
      </c>
      <c r="K30" s="4">
        <v>10</v>
      </c>
      <c r="L30" s="5">
        <v>2263486.5100000002</v>
      </c>
      <c r="M30" s="4">
        <v>332</v>
      </c>
      <c r="N30" s="4">
        <v>10</v>
      </c>
      <c r="O30" s="5">
        <v>2285634.54</v>
      </c>
      <c r="P30" s="4">
        <v>332</v>
      </c>
      <c r="Q30" s="4">
        <v>10</v>
      </c>
      <c r="R30" s="5">
        <v>2272763.1999999997</v>
      </c>
      <c r="S30" s="4">
        <v>332</v>
      </c>
      <c r="T30" s="4">
        <v>10</v>
      </c>
      <c r="U30" s="5">
        <v>2394266.76</v>
      </c>
      <c r="V30" s="4">
        <v>332</v>
      </c>
      <c r="W30" s="4">
        <v>10</v>
      </c>
      <c r="X30" s="5">
        <v>2546154.4800000004</v>
      </c>
      <c r="Y30" s="4">
        <v>332</v>
      </c>
      <c r="Z30" s="4">
        <v>10</v>
      </c>
      <c r="AA30" s="5">
        <v>1589221.25</v>
      </c>
      <c r="AB30" s="4">
        <v>332</v>
      </c>
      <c r="AC30" s="4">
        <v>10</v>
      </c>
      <c r="AD30" s="5"/>
      <c r="AE30" s="4"/>
      <c r="AF30" s="4"/>
      <c r="AG30" s="5"/>
      <c r="AH30" s="4"/>
      <c r="AI30" s="4"/>
      <c r="AJ30" s="5"/>
      <c r="AK30" s="4"/>
      <c r="AL30" s="4"/>
      <c r="AM30" s="49">
        <f t="shared" si="0"/>
        <v>19870189.939999998</v>
      </c>
      <c r="AN30" s="49"/>
      <c r="AO30" s="49"/>
    </row>
    <row r="31" spans="1:41" s="8" customFormat="1" ht="12">
      <c r="A31" s="9" t="s">
        <v>18</v>
      </c>
      <c r="B31" s="42" t="s">
        <v>1</v>
      </c>
      <c r="C31" s="5">
        <v>1359928.4</v>
      </c>
      <c r="D31" s="4">
        <v>213</v>
      </c>
      <c r="E31" s="4">
        <v>5</v>
      </c>
      <c r="F31" s="5">
        <v>1434913.2400000002</v>
      </c>
      <c r="G31" s="4">
        <v>213</v>
      </c>
      <c r="H31" s="4">
        <v>5</v>
      </c>
      <c r="I31" s="5">
        <v>1385868.9100000001</v>
      </c>
      <c r="J31" s="4">
        <v>213</v>
      </c>
      <c r="K31" s="4">
        <v>5</v>
      </c>
      <c r="L31" s="5">
        <v>1482308.4099999997</v>
      </c>
      <c r="M31" s="4">
        <v>213</v>
      </c>
      <c r="N31" s="4">
        <v>5</v>
      </c>
      <c r="O31" s="5">
        <v>1571220.3699999999</v>
      </c>
      <c r="P31" s="4">
        <v>213</v>
      </c>
      <c r="Q31" s="4">
        <v>5</v>
      </c>
      <c r="R31" s="5">
        <v>1525412.1</v>
      </c>
      <c r="S31" s="4">
        <v>213</v>
      </c>
      <c r="T31" s="4">
        <v>5</v>
      </c>
      <c r="U31" s="5">
        <v>1750146.8699999999</v>
      </c>
      <c r="V31" s="4">
        <v>213</v>
      </c>
      <c r="W31" s="4">
        <v>5</v>
      </c>
      <c r="X31" s="5">
        <v>1485344.8099999998</v>
      </c>
      <c r="Y31" s="4">
        <v>213</v>
      </c>
      <c r="Z31" s="4">
        <v>5</v>
      </c>
      <c r="AA31" s="5">
        <v>1049056.71</v>
      </c>
      <c r="AB31" s="4">
        <v>213</v>
      </c>
      <c r="AC31" s="4">
        <v>5</v>
      </c>
      <c r="AD31" s="5"/>
      <c r="AE31" s="4"/>
      <c r="AF31" s="4"/>
      <c r="AG31" s="5"/>
      <c r="AH31" s="4"/>
      <c r="AI31" s="4"/>
      <c r="AJ31" s="5"/>
      <c r="AK31" s="4"/>
      <c r="AL31" s="4"/>
      <c r="AM31" s="49">
        <f t="shared" si="0"/>
        <v>13044199.82</v>
      </c>
      <c r="AN31" s="49"/>
      <c r="AO31" s="49"/>
    </row>
    <row r="32" spans="1:41" s="8" customFormat="1" ht="12">
      <c r="A32" s="9" t="s">
        <v>19</v>
      </c>
      <c r="B32" s="42" t="s">
        <v>1</v>
      </c>
      <c r="C32" s="5">
        <v>4298047.720000001</v>
      </c>
      <c r="D32" s="4">
        <v>521</v>
      </c>
      <c r="E32" s="4">
        <v>13</v>
      </c>
      <c r="F32" s="5">
        <v>4522038.23</v>
      </c>
      <c r="G32" s="4">
        <v>520</v>
      </c>
      <c r="H32" s="4">
        <v>13</v>
      </c>
      <c r="I32" s="5">
        <v>3924132.8800000004</v>
      </c>
      <c r="J32" s="4">
        <v>522</v>
      </c>
      <c r="K32" s="4">
        <v>13</v>
      </c>
      <c r="L32" s="5">
        <v>4018488.44</v>
      </c>
      <c r="M32" s="4">
        <v>521</v>
      </c>
      <c r="N32" s="4">
        <v>13</v>
      </c>
      <c r="O32" s="5">
        <v>3976505.85</v>
      </c>
      <c r="P32" s="4">
        <v>521</v>
      </c>
      <c r="Q32" s="4">
        <v>13</v>
      </c>
      <c r="R32" s="5">
        <v>3940501.37</v>
      </c>
      <c r="S32" s="4">
        <v>522</v>
      </c>
      <c r="T32" s="4">
        <v>13</v>
      </c>
      <c r="U32" s="5">
        <v>3732938.45</v>
      </c>
      <c r="V32" s="4">
        <v>522</v>
      </c>
      <c r="W32" s="4">
        <v>13</v>
      </c>
      <c r="X32" s="5">
        <v>3731123.85</v>
      </c>
      <c r="Y32" s="4">
        <v>522</v>
      </c>
      <c r="Z32" s="4">
        <v>13</v>
      </c>
      <c r="AA32" s="5">
        <v>2439000.5500000003</v>
      </c>
      <c r="AB32" s="4">
        <v>522</v>
      </c>
      <c r="AC32" s="4">
        <v>13</v>
      </c>
      <c r="AD32" s="5"/>
      <c r="AE32" s="4"/>
      <c r="AF32" s="4"/>
      <c r="AG32" s="5"/>
      <c r="AH32" s="4"/>
      <c r="AI32" s="4"/>
      <c r="AJ32" s="5"/>
      <c r="AK32" s="4"/>
      <c r="AL32" s="4"/>
      <c r="AM32" s="49">
        <f t="shared" si="0"/>
        <v>34582777.34</v>
      </c>
      <c r="AN32" s="49"/>
      <c r="AO32" s="49"/>
    </row>
    <row r="33" spans="1:41" s="8" customFormat="1" ht="12">
      <c r="A33" s="9" t="s">
        <v>20</v>
      </c>
      <c r="B33" s="42" t="s">
        <v>1</v>
      </c>
      <c r="C33" s="5">
        <v>303659.6</v>
      </c>
      <c r="D33" s="4">
        <v>89</v>
      </c>
      <c r="E33" s="4">
        <v>3</v>
      </c>
      <c r="F33" s="5">
        <v>353106.70999999996</v>
      </c>
      <c r="G33" s="4">
        <v>89</v>
      </c>
      <c r="H33" s="4">
        <v>3</v>
      </c>
      <c r="I33" s="5">
        <v>315141.34</v>
      </c>
      <c r="J33" s="4">
        <v>89</v>
      </c>
      <c r="K33" s="4">
        <v>3</v>
      </c>
      <c r="L33" s="5">
        <v>254792.02</v>
      </c>
      <c r="M33" s="4">
        <v>89</v>
      </c>
      <c r="N33" s="4">
        <v>3</v>
      </c>
      <c r="O33" s="5">
        <v>360634.17</v>
      </c>
      <c r="P33" s="4">
        <v>89</v>
      </c>
      <c r="Q33" s="4">
        <v>3</v>
      </c>
      <c r="R33" s="5">
        <v>335336.47000000003</v>
      </c>
      <c r="S33" s="4">
        <v>89</v>
      </c>
      <c r="T33" s="4">
        <v>3</v>
      </c>
      <c r="U33" s="5">
        <v>450192.1400000001</v>
      </c>
      <c r="V33" s="4">
        <v>89</v>
      </c>
      <c r="W33" s="4">
        <v>3</v>
      </c>
      <c r="X33" s="5">
        <v>313677.92000000004</v>
      </c>
      <c r="Y33" s="4">
        <v>89</v>
      </c>
      <c r="Z33" s="4">
        <v>3</v>
      </c>
      <c r="AA33" s="5">
        <v>274156.19</v>
      </c>
      <c r="AB33" s="4">
        <v>89</v>
      </c>
      <c r="AC33" s="4">
        <v>3</v>
      </c>
      <c r="AD33" s="5"/>
      <c r="AE33" s="4"/>
      <c r="AF33" s="4"/>
      <c r="AG33" s="5"/>
      <c r="AH33" s="4"/>
      <c r="AI33" s="4"/>
      <c r="AJ33" s="5"/>
      <c r="AK33" s="4"/>
      <c r="AL33" s="4"/>
      <c r="AM33" s="49">
        <f t="shared" si="0"/>
        <v>2960696.5599999996</v>
      </c>
      <c r="AN33" s="49"/>
      <c r="AO33" s="49"/>
    </row>
    <row r="34" spans="1:41" ht="12">
      <c r="A34" s="9" t="s">
        <v>21</v>
      </c>
      <c r="B34" s="42" t="s">
        <v>1</v>
      </c>
      <c r="C34" s="5">
        <v>527194.53</v>
      </c>
      <c r="D34" s="4">
        <v>105</v>
      </c>
      <c r="E34" s="4">
        <v>4</v>
      </c>
      <c r="F34" s="5">
        <v>621329.35</v>
      </c>
      <c r="G34" s="4">
        <v>105</v>
      </c>
      <c r="H34" s="4">
        <v>4</v>
      </c>
      <c r="I34" s="5">
        <v>566651.15</v>
      </c>
      <c r="J34" s="4">
        <v>105</v>
      </c>
      <c r="K34" s="4">
        <v>4</v>
      </c>
      <c r="L34" s="5">
        <v>608345.75</v>
      </c>
      <c r="M34" s="4">
        <v>105</v>
      </c>
      <c r="N34" s="4">
        <v>4</v>
      </c>
      <c r="O34" s="5">
        <v>613056.65</v>
      </c>
      <c r="P34" s="4">
        <v>105</v>
      </c>
      <c r="Q34" s="4">
        <v>4</v>
      </c>
      <c r="R34" s="5">
        <v>562947.38</v>
      </c>
      <c r="S34" s="4">
        <v>105</v>
      </c>
      <c r="T34" s="4">
        <v>4</v>
      </c>
      <c r="U34" s="5">
        <v>634717.54</v>
      </c>
      <c r="V34" s="4">
        <v>105</v>
      </c>
      <c r="W34" s="4">
        <v>4</v>
      </c>
      <c r="X34" s="5">
        <v>627825.3500000001</v>
      </c>
      <c r="Y34" s="4">
        <v>105</v>
      </c>
      <c r="Z34" s="4">
        <v>4</v>
      </c>
      <c r="AA34" s="5">
        <v>384081.29000000004</v>
      </c>
      <c r="AB34" s="4">
        <v>105</v>
      </c>
      <c r="AC34" s="4">
        <v>4</v>
      </c>
      <c r="AD34" s="5"/>
      <c r="AE34" s="4"/>
      <c r="AF34" s="4"/>
      <c r="AG34" s="5"/>
      <c r="AH34" s="4"/>
      <c r="AI34" s="4"/>
      <c r="AJ34" s="5"/>
      <c r="AK34" s="4"/>
      <c r="AL34" s="4"/>
      <c r="AM34" s="49">
        <f t="shared" si="0"/>
        <v>5146148.989999999</v>
      </c>
      <c r="AN34" s="49"/>
      <c r="AO34" s="49"/>
    </row>
    <row r="35" spans="1:41" ht="12">
      <c r="A35" s="9" t="s">
        <v>22</v>
      </c>
      <c r="B35" s="42" t="s">
        <v>1</v>
      </c>
      <c r="C35" s="5">
        <v>726138.4</v>
      </c>
      <c r="D35" s="4">
        <v>103</v>
      </c>
      <c r="E35" s="4">
        <v>3</v>
      </c>
      <c r="F35" s="5">
        <v>873176.6499999999</v>
      </c>
      <c r="G35" s="4">
        <v>103</v>
      </c>
      <c r="H35" s="4">
        <v>3</v>
      </c>
      <c r="I35" s="5">
        <v>820203.7200000001</v>
      </c>
      <c r="J35" s="4">
        <v>103</v>
      </c>
      <c r="K35" s="4">
        <v>3</v>
      </c>
      <c r="L35" s="5">
        <v>855339.5700000001</v>
      </c>
      <c r="M35" s="4">
        <v>103</v>
      </c>
      <c r="N35" s="4">
        <v>3</v>
      </c>
      <c r="O35" s="5">
        <v>816559.28</v>
      </c>
      <c r="P35" s="4">
        <v>103</v>
      </c>
      <c r="Q35" s="4">
        <v>3</v>
      </c>
      <c r="R35" s="5">
        <v>805036.97</v>
      </c>
      <c r="S35" s="4">
        <v>103</v>
      </c>
      <c r="T35" s="4">
        <v>3</v>
      </c>
      <c r="U35" s="5">
        <v>792984.99</v>
      </c>
      <c r="V35" s="4">
        <v>103</v>
      </c>
      <c r="W35" s="4">
        <v>3</v>
      </c>
      <c r="X35" s="5">
        <v>679685.58</v>
      </c>
      <c r="Y35" s="4">
        <v>103</v>
      </c>
      <c r="Z35" s="4">
        <v>3</v>
      </c>
      <c r="AA35" s="5">
        <v>505889.32999999996</v>
      </c>
      <c r="AB35" s="4">
        <v>103</v>
      </c>
      <c r="AC35" s="4">
        <v>3</v>
      </c>
      <c r="AD35" s="5"/>
      <c r="AE35" s="4"/>
      <c r="AF35" s="4"/>
      <c r="AG35" s="5"/>
      <c r="AH35" s="4"/>
      <c r="AI35" s="4"/>
      <c r="AJ35" s="5"/>
      <c r="AK35" s="4"/>
      <c r="AL35" s="4"/>
      <c r="AM35" s="49">
        <f t="shared" si="0"/>
        <v>6875014.49</v>
      </c>
      <c r="AN35" s="49"/>
      <c r="AO35" s="49"/>
    </row>
    <row r="36" spans="1:41" ht="12">
      <c r="A36" s="9" t="s">
        <v>23</v>
      </c>
      <c r="B36" s="42" t="s">
        <v>1</v>
      </c>
      <c r="C36" s="5">
        <v>855914.05</v>
      </c>
      <c r="D36" s="4">
        <v>153</v>
      </c>
      <c r="E36" s="4">
        <v>3</v>
      </c>
      <c r="F36" s="5">
        <v>839192.88</v>
      </c>
      <c r="G36" s="4">
        <v>153</v>
      </c>
      <c r="H36" s="4">
        <v>3</v>
      </c>
      <c r="I36" s="5">
        <v>774724.79</v>
      </c>
      <c r="J36" s="4">
        <v>153</v>
      </c>
      <c r="K36" s="4">
        <v>3</v>
      </c>
      <c r="L36" s="5">
        <v>877213.2</v>
      </c>
      <c r="M36" s="4">
        <v>153</v>
      </c>
      <c r="N36" s="4">
        <v>3</v>
      </c>
      <c r="O36" s="5">
        <v>832429.31</v>
      </c>
      <c r="P36" s="4">
        <v>153</v>
      </c>
      <c r="Q36" s="4">
        <v>3</v>
      </c>
      <c r="R36" s="5">
        <v>868651.24</v>
      </c>
      <c r="S36" s="4">
        <v>153</v>
      </c>
      <c r="T36" s="4">
        <v>3</v>
      </c>
      <c r="U36" s="5">
        <v>863017.8200000001</v>
      </c>
      <c r="V36" s="4">
        <v>153</v>
      </c>
      <c r="W36" s="4">
        <v>3</v>
      </c>
      <c r="X36" s="5">
        <v>764065.12</v>
      </c>
      <c r="Y36" s="4">
        <v>153</v>
      </c>
      <c r="Z36" s="4">
        <v>3</v>
      </c>
      <c r="AA36" s="5">
        <v>557236.73</v>
      </c>
      <c r="AB36" s="4">
        <v>153</v>
      </c>
      <c r="AC36" s="4">
        <v>3</v>
      </c>
      <c r="AD36" s="5"/>
      <c r="AE36" s="4"/>
      <c r="AF36" s="4"/>
      <c r="AG36" s="5"/>
      <c r="AH36" s="4"/>
      <c r="AI36" s="4"/>
      <c r="AJ36" s="5"/>
      <c r="AK36" s="4"/>
      <c r="AL36" s="4"/>
      <c r="AM36" s="49">
        <f t="shared" si="0"/>
        <v>7232445.140000001</v>
      </c>
      <c r="AN36" s="49"/>
      <c r="AO36" s="49"/>
    </row>
    <row r="37" spans="1:41" ht="12">
      <c r="A37" s="9" t="s">
        <v>24</v>
      </c>
      <c r="B37" s="42" t="s">
        <v>1</v>
      </c>
      <c r="C37" s="5">
        <v>1486155.77</v>
      </c>
      <c r="D37" s="4">
        <v>237</v>
      </c>
      <c r="E37" s="4">
        <v>4</v>
      </c>
      <c r="F37" s="5">
        <v>1567651.4</v>
      </c>
      <c r="G37" s="4">
        <v>238</v>
      </c>
      <c r="H37" s="4">
        <v>4</v>
      </c>
      <c r="I37" s="5">
        <v>1459200.63</v>
      </c>
      <c r="J37" s="4">
        <v>238</v>
      </c>
      <c r="K37" s="4">
        <v>4</v>
      </c>
      <c r="L37" s="5">
        <v>1495945.6400000001</v>
      </c>
      <c r="M37" s="4">
        <v>238</v>
      </c>
      <c r="N37" s="4">
        <v>4</v>
      </c>
      <c r="O37" s="5">
        <v>1478737.2000000002</v>
      </c>
      <c r="P37" s="4">
        <v>238</v>
      </c>
      <c r="Q37" s="4">
        <v>4</v>
      </c>
      <c r="R37" s="5">
        <v>1409226.22</v>
      </c>
      <c r="S37" s="4">
        <v>238</v>
      </c>
      <c r="T37" s="4">
        <v>4</v>
      </c>
      <c r="U37" s="5">
        <v>1421086.1400000001</v>
      </c>
      <c r="V37" s="4">
        <v>238</v>
      </c>
      <c r="W37" s="4">
        <v>4</v>
      </c>
      <c r="X37" s="5">
        <v>1418765.5699999998</v>
      </c>
      <c r="Y37" s="4">
        <v>238</v>
      </c>
      <c r="Z37" s="4">
        <v>4</v>
      </c>
      <c r="AA37" s="5">
        <v>879108.3799999999</v>
      </c>
      <c r="AB37" s="4">
        <v>238</v>
      </c>
      <c r="AC37" s="4">
        <v>4</v>
      </c>
      <c r="AD37" s="5"/>
      <c r="AE37" s="4"/>
      <c r="AF37" s="4"/>
      <c r="AG37" s="5"/>
      <c r="AH37" s="4"/>
      <c r="AI37" s="4"/>
      <c r="AJ37" s="5"/>
      <c r="AK37" s="4"/>
      <c r="AL37" s="4"/>
      <c r="AM37" s="49">
        <f t="shared" si="0"/>
        <v>12615876.95</v>
      </c>
      <c r="AN37" s="49"/>
      <c r="AO37" s="49"/>
    </row>
    <row r="38" spans="1:41" ht="12">
      <c r="A38" s="9" t="s">
        <v>25</v>
      </c>
      <c r="B38" s="42" t="s">
        <v>1</v>
      </c>
      <c r="C38" s="5">
        <v>794113.62</v>
      </c>
      <c r="D38" s="4">
        <v>154</v>
      </c>
      <c r="E38" s="4">
        <v>4</v>
      </c>
      <c r="F38" s="5">
        <v>891895.0800000001</v>
      </c>
      <c r="G38" s="4">
        <v>154</v>
      </c>
      <c r="H38" s="4">
        <v>4</v>
      </c>
      <c r="I38" s="5">
        <v>767738.2700000001</v>
      </c>
      <c r="J38" s="4">
        <v>154</v>
      </c>
      <c r="K38" s="4">
        <v>4</v>
      </c>
      <c r="L38" s="5">
        <v>846612.08</v>
      </c>
      <c r="M38" s="4">
        <v>153</v>
      </c>
      <c r="N38" s="4">
        <v>4</v>
      </c>
      <c r="O38" s="5">
        <v>861952.6199999999</v>
      </c>
      <c r="P38" s="4">
        <v>154</v>
      </c>
      <c r="Q38" s="4">
        <v>4</v>
      </c>
      <c r="R38" s="5">
        <v>752511.69</v>
      </c>
      <c r="S38" s="4">
        <v>154</v>
      </c>
      <c r="T38" s="4">
        <v>4</v>
      </c>
      <c r="U38" s="5">
        <v>821422.31</v>
      </c>
      <c r="V38" s="4">
        <v>154</v>
      </c>
      <c r="W38" s="4">
        <v>4</v>
      </c>
      <c r="X38" s="5">
        <v>744338.34</v>
      </c>
      <c r="Y38" s="4">
        <v>154</v>
      </c>
      <c r="Z38" s="4">
        <v>4</v>
      </c>
      <c r="AA38" s="5">
        <v>478226.66</v>
      </c>
      <c r="AB38" s="4">
        <v>154</v>
      </c>
      <c r="AC38" s="4">
        <v>4</v>
      </c>
      <c r="AD38" s="5"/>
      <c r="AE38" s="4"/>
      <c r="AF38" s="4"/>
      <c r="AG38" s="5"/>
      <c r="AH38" s="4"/>
      <c r="AI38" s="4"/>
      <c r="AJ38" s="5"/>
      <c r="AK38" s="4"/>
      <c r="AL38" s="4"/>
      <c r="AM38" s="49">
        <f t="shared" si="0"/>
        <v>6958810.67</v>
      </c>
      <c r="AN38" s="49"/>
      <c r="AO38" s="49"/>
    </row>
    <row r="39" spans="1:41" ht="12">
      <c r="A39" s="9" t="s">
        <v>26</v>
      </c>
      <c r="B39" s="42" t="s">
        <v>0</v>
      </c>
      <c r="C39" s="5">
        <v>7273441.390000001</v>
      </c>
      <c r="D39" s="4">
        <v>702</v>
      </c>
      <c r="E39" s="4">
        <v>10</v>
      </c>
      <c r="F39" s="5">
        <v>7691261.430000001</v>
      </c>
      <c r="G39" s="4">
        <v>698</v>
      </c>
      <c r="H39" s="4">
        <v>10</v>
      </c>
      <c r="I39" s="5">
        <v>6866801.43</v>
      </c>
      <c r="J39" s="4">
        <v>698</v>
      </c>
      <c r="K39" s="4">
        <v>10</v>
      </c>
      <c r="L39" s="5">
        <v>7316009.610000001</v>
      </c>
      <c r="M39" s="4">
        <v>700</v>
      </c>
      <c r="N39" s="4">
        <v>10</v>
      </c>
      <c r="O39" s="5">
        <v>7082440.01</v>
      </c>
      <c r="P39" s="4">
        <v>699</v>
      </c>
      <c r="Q39" s="4">
        <v>10</v>
      </c>
      <c r="R39" s="5">
        <v>7244534.889999999</v>
      </c>
      <c r="S39" s="4">
        <v>699</v>
      </c>
      <c r="T39" s="4">
        <v>10</v>
      </c>
      <c r="U39" s="5">
        <v>6631949.12</v>
      </c>
      <c r="V39" s="4">
        <v>699</v>
      </c>
      <c r="W39" s="4">
        <v>10</v>
      </c>
      <c r="X39" s="5">
        <v>6484933.4</v>
      </c>
      <c r="Y39" s="4">
        <v>697</v>
      </c>
      <c r="Z39" s="4">
        <v>10</v>
      </c>
      <c r="AA39" s="5">
        <v>3959556.1699999995</v>
      </c>
      <c r="AB39" s="4">
        <v>699</v>
      </c>
      <c r="AC39" s="4">
        <v>10</v>
      </c>
      <c r="AD39" s="5"/>
      <c r="AE39" s="4"/>
      <c r="AF39" s="4"/>
      <c r="AG39" s="5"/>
      <c r="AH39" s="4"/>
      <c r="AI39" s="4"/>
      <c r="AJ39" s="5"/>
      <c r="AK39" s="4"/>
      <c r="AL39" s="4"/>
      <c r="AM39" s="49">
        <f t="shared" si="0"/>
        <v>60550927.449999996</v>
      </c>
      <c r="AN39" s="49"/>
      <c r="AO39" s="49"/>
    </row>
    <row r="40" spans="1:41" ht="12">
      <c r="A40" s="8" t="s">
        <v>27</v>
      </c>
      <c r="B40" s="42" t="s">
        <v>0</v>
      </c>
      <c r="C40" s="5">
        <v>5519101.65</v>
      </c>
      <c r="D40" s="4">
        <v>641</v>
      </c>
      <c r="E40" s="4">
        <v>12</v>
      </c>
      <c r="F40" s="5">
        <v>5619583.43</v>
      </c>
      <c r="G40" s="4">
        <v>641</v>
      </c>
      <c r="H40" s="4">
        <v>12</v>
      </c>
      <c r="I40" s="5">
        <v>5175784.2</v>
      </c>
      <c r="J40" s="4">
        <v>641</v>
      </c>
      <c r="K40" s="4">
        <v>12</v>
      </c>
      <c r="L40" s="5">
        <v>5385962.640000001</v>
      </c>
      <c r="M40" s="4">
        <v>641</v>
      </c>
      <c r="N40" s="4">
        <v>12</v>
      </c>
      <c r="O40" s="5">
        <v>5305792.37</v>
      </c>
      <c r="P40" s="4">
        <v>641</v>
      </c>
      <c r="Q40" s="4">
        <v>12</v>
      </c>
      <c r="R40" s="5">
        <v>5294278.17</v>
      </c>
      <c r="S40" s="4">
        <v>631</v>
      </c>
      <c r="T40" s="4">
        <v>12</v>
      </c>
      <c r="U40" s="5">
        <v>4836734.64</v>
      </c>
      <c r="V40" s="4">
        <v>626</v>
      </c>
      <c r="W40" s="4">
        <v>12</v>
      </c>
      <c r="X40" s="5">
        <v>4783480.45</v>
      </c>
      <c r="Y40" s="4">
        <v>603</v>
      </c>
      <c r="Z40" s="4">
        <v>12</v>
      </c>
      <c r="AA40" s="5">
        <v>3320085.1399999997</v>
      </c>
      <c r="AB40" s="4">
        <v>596</v>
      </c>
      <c r="AC40" s="4">
        <v>12</v>
      </c>
      <c r="AD40" s="5"/>
      <c r="AE40" s="4"/>
      <c r="AF40" s="4"/>
      <c r="AG40" s="5"/>
      <c r="AH40" s="4"/>
      <c r="AI40" s="4"/>
      <c r="AJ40" s="5"/>
      <c r="AK40" s="4"/>
      <c r="AL40" s="4"/>
      <c r="AM40" s="49">
        <f t="shared" si="0"/>
        <v>45240802.690000005</v>
      </c>
      <c r="AN40" s="49"/>
      <c r="AO40" s="49"/>
    </row>
    <row r="41" spans="1:41" ht="12">
      <c r="A41" s="8" t="s">
        <v>28</v>
      </c>
      <c r="B41" s="42" t="s">
        <v>0</v>
      </c>
      <c r="C41" s="5">
        <v>6735638.55</v>
      </c>
      <c r="D41" s="4">
        <v>744</v>
      </c>
      <c r="E41" s="4">
        <v>12</v>
      </c>
      <c r="F41" s="5">
        <v>7050338.16</v>
      </c>
      <c r="G41" s="4">
        <v>744</v>
      </c>
      <c r="H41" s="4">
        <v>12</v>
      </c>
      <c r="I41" s="5">
        <v>6697325.170000001</v>
      </c>
      <c r="J41" s="4">
        <v>744</v>
      </c>
      <c r="K41" s="4">
        <v>12</v>
      </c>
      <c r="L41" s="5">
        <v>6765747.1899999995</v>
      </c>
      <c r="M41" s="4">
        <v>743</v>
      </c>
      <c r="N41" s="4">
        <v>12</v>
      </c>
      <c r="O41" s="5">
        <v>6611146.82</v>
      </c>
      <c r="P41" s="4">
        <v>744</v>
      </c>
      <c r="Q41" s="4">
        <v>12</v>
      </c>
      <c r="R41" s="5">
        <v>6497949.529999998</v>
      </c>
      <c r="S41" s="4">
        <v>744</v>
      </c>
      <c r="T41" s="4">
        <v>12</v>
      </c>
      <c r="U41" s="5">
        <v>6421432.200000001</v>
      </c>
      <c r="V41" s="4">
        <v>744</v>
      </c>
      <c r="W41" s="4">
        <v>12</v>
      </c>
      <c r="X41" s="5">
        <v>6036499.7</v>
      </c>
      <c r="Y41" s="4">
        <v>743</v>
      </c>
      <c r="Z41" s="4">
        <v>12</v>
      </c>
      <c r="AA41" s="5">
        <v>4126218.79</v>
      </c>
      <c r="AB41" s="4">
        <v>743</v>
      </c>
      <c r="AC41" s="4">
        <v>12</v>
      </c>
      <c r="AD41" s="5"/>
      <c r="AE41" s="4"/>
      <c r="AF41" s="4"/>
      <c r="AG41" s="5"/>
      <c r="AH41" s="4"/>
      <c r="AI41" s="4"/>
      <c r="AJ41" s="5"/>
      <c r="AK41" s="4"/>
      <c r="AL41" s="4"/>
      <c r="AM41" s="49">
        <f t="shared" si="0"/>
        <v>56942296.11000001</v>
      </c>
      <c r="AN41" s="49"/>
      <c r="AO41" s="49"/>
    </row>
    <row r="42" spans="1:41" s="2" customFormat="1" ht="12">
      <c r="A42" s="19" t="s">
        <v>29</v>
      </c>
      <c r="B42" s="57" t="s">
        <v>0</v>
      </c>
      <c r="C42" s="5">
        <v>1632250</v>
      </c>
      <c r="D42" s="4">
        <v>162</v>
      </c>
      <c r="E42" s="4">
        <v>4</v>
      </c>
      <c r="F42" s="5">
        <v>1630901.87</v>
      </c>
      <c r="G42" s="4">
        <v>162</v>
      </c>
      <c r="H42" s="4">
        <v>4</v>
      </c>
      <c r="I42" s="5">
        <v>1576100.37</v>
      </c>
      <c r="J42" s="4">
        <v>162</v>
      </c>
      <c r="K42" s="4">
        <v>4</v>
      </c>
      <c r="L42" s="5">
        <v>1725537.4300000002</v>
      </c>
      <c r="M42" s="4">
        <v>162</v>
      </c>
      <c r="N42" s="4">
        <v>4</v>
      </c>
      <c r="O42" s="5">
        <v>1582642.92</v>
      </c>
      <c r="P42" s="4">
        <v>162</v>
      </c>
      <c r="Q42" s="4">
        <v>4</v>
      </c>
      <c r="R42" s="5">
        <v>1575875.99</v>
      </c>
      <c r="S42" s="4">
        <v>162</v>
      </c>
      <c r="T42" s="4">
        <v>4</v>
      </c>
      <c r="U42" s="5">
        <v>1493216.4700000002</v>
      </c>
      <c r="V42" s="4">
        <v>162</v>
      </c>
      <c r="W42" s="4">
        <v>4</v>
      </c>
      <c r="X42" s="5">
        <v>1643620.54</v>
      </c>
      <c r="Y42" s="4">
        <v>162</v>
      </c>
      <c r="Z42" s="4">
        <v>4</v>
      </c>
      <c r="AA42" s="5">
        <v>979510.05</v>
      </c>
      <c r="AB42" s="4">
        <v>162</v>
      </c>
      <c r="AC42" s="4">
        <v>4</v>
      </c>
      <c r="AD42" s="5"/>
      <c r="AE42" s="4"/>
      <c r="AF42" s="4"/>
      <c r="AG42" s="5"/>
      <c r="AH42" s="4"/>
      <c r="AI42" s="4"/>
      <c r="AJ42" s="5"/>
      <c r="AK42" s="4"/>
      <c r="AL42" s="4"/>
      <c r="AM42" s="49">
        <f t="shared" si="0"/>
        <v>13839655.64</v>
      </c>
      <c r="AN42" s="49"/>
      <c r="AO42" s="49"/>
    </row>
    <row r="43" spans="1:41" ht="12">
      <c r="A43" s="8" t="s">
        <v>30</v>
      </c>
      <c r="B43" s="42" t="s">
        <v>0</v>
      </c>
      <c r="C43" s="5">
        <v>4490007.630000001</v>
      </c>
      <c r="D43" s="4">
        <v>430</v>
      </c>
      <c r="E43" s="4">
        <v>6</v>
      </c>
      <c r="F43" s="5">
        <v>4631542.36</v>
      </c>
      <c r="G43" s="4">
        <v>431</v>
      </c>
      <c r="H43" s="4">
        <v>6</v>
      </c>
      <c r="I43" s="5">
        <v>4359358.55</v>
      </c>
      <c r="J43" s="4">
        <v>431</v>
      </c>
      <c r="K43" s="4">
        <v>6</v>
      </c>
      <c r="L43" s="5">
        <v>4655190.600000001</v>
      </c>
      <c r="M43" s="4">
        <v>431</v>
      </c>
      <c r="N43" s="4">
        <v>6</v>
      </c>
      <c r="O43" s="5">
        <v>4337910.930000001</v>
      </c>
      <c r="P43" s="4">
        <v>431</v>
      </c>
      <c r="Q43" s="4">
        <v>6</v>
      </c>
      <c r="R43" s="5">
        <v>4476886.03</v>
      </c>
      <c r="S43" s="4">
        <v>431</v>
      </c>
      <c r="T43" s="4">
        <v>6</v>
      </c>
      <c r="U43" s="5">
        <v>4159551.1900000004</v>
      </c>
      <c r="V43" s="4">
        <v>431</v>
      </c>
      <c r="W43" s="4">
        <v>6</v>
      </c>
      <c r="X43" s="5">
        <v>4024528.74</v>
      </c>
      <c r="Y43" s="4">
        <v>430</v>
      </c>
      <c r="Z43" s="4">
        <v>6</v>
      </c>
      <c r="AA43" s="5">
        <v>2398825.09</v>
      </c>
      <c r="AB43" s="4">
        <v>431</v>
      </c>
      <c r="AC43" s="4">
        <v>6</v>
      </c>
      <c r="AD43" s="5"/>
      <c r="AE43" s="4"/>
      <c r="AF43" s="4"/>
      <c r="AG43" s="5"/>
      <c r="AH43" s="4"/>
      <c r="AI43" s="4"/>
      <c r="AJ43" s="5"/>
      <c r="AK43" s="4"/>
      <c r="AL43" s="4"/>
      <c r="AM43" s="49">
        <f t="shared" si="0"/>
        <v>37533801.120000005</v>
      </c>
      <c r="AN43" s="49"/>
      <c r="AO43" s="49"/>
    </row>
    <row r="44" spans="1:41" ht="12">
      <c r="A44" s="8" t="s">
        <v>31</v>
      </c>
      <c r="B44" s="42" t="s">
        <v>0</v>
      </c>
      <c r="C44" s="5">
        <v>4945136.09</v>
      </c>
      <c r="D44" s="4">
        <v>522</v>
      </c>
      <c r="E44" s="4">
        <v>7</v>
      </c>
      <c r="F44" s="5">
        <v>4920346.29</v>
      </c>
      <c r="G44" s="4">
        <v>522</v>
      </c>
      <c r="H44" s="4">
        <v>7</v>
      </c>
      <c r="I44" s="5">
        <v>4499896.7700000005</v>
      </c>
      <c r="J44" s="4">
        <v>522</v>
      </c>
      <c r="K44" s="4">
        <v>7</v>
      </c>
      <c r="L44" s="5">
        <v>5137040.630000001</v>
      </c>
      <c r="M44" s="4">
        <v>522</v>
      </c>
      <c r="N44" s="4">
        <v>7</v>
      </c>
      <c r="O44" s="5">
        <v>5022713.64</v>
      </c>
      <c r="P44" s="4">
        <v>522</v>
      </c>
      <c r="Q44" s="4">
        <v>7</v>
      </c>
      <c r="R44" s="5">
        <v>5016660.09</v>
      </c>
      <c r="S44" s="4">
        <v>522</v>
      </c>
      <c r="T44" s="4">
        <v>7</v>
      </c>
      <c r="U44" s="5">
        <v>4550166.6</v>
      </c>
      <c r="V44" s="4">
        <v>522</v>
      </c>
      <c r="W44" s="4">
        <v>7</v>
      </c>
      <c r="X44" s="5">
        <v>4098413.1599999997</v>
      </c>
      <c r="Y44" s="4">
        <v>522</v>
      </c>
      <c r="Z44" s="4">
        <v>7</v>
      </c>
      <c r="AA44" s="5">
        <v>2692023.28</v>
      </c>
      <c r="AB44" s="4">
        <v>522</v>
      </c>
      <c r="AC44" s="4">
        <v>7</v>
      </c>
      <c r="AD44" s="5"/>
      <c r="AE44" s="4"/>
      <c r="AF44" s="4"/>
      <c r="AG44" s="5"/>
      <c r="AH44" s="4"/>
      <c r="AI44" s="4"/>
      <c r="AJ44" s="5"/>
      <c r="AK44" s="4"/>
      <c r="AL44" s="4"/>
      <c r="AM44" s="49">
        <f t="shared" si="0"/>
        <v>40882396.55</v>
      </c>
      <c r="AN44" s="49"/>
      <c r="AO44" s="49"/>
    </row>
    <row r="45" spans="1:41" ht="12">
      <c r="A45" s="8" t="s">
        <v>32</v>
      </c>
      <c r="B45" s="42" t="s">
        <v>0</v>
      </c>
      <c r="C45" s="5">
        <v>4926598.7700000005</v>
      </c>
      <c r="D45" s="4">
        <v>634</v>
      </c>
      <c r="E45" s="4">
        <v>9</v>
      </c>
      <c r="F45" s="5">
        <v>5254111.079999999</v>
      </c>
      <c r="G45" s="4">
        <v>635</v>
      </c>
      <c r="H45" s="4">
        <v>9</v>
      </c>
      <c r="I45" s="5">
        <v>4933072.96</v>
      </c>
      <c r="J45" s="4">
        <v>635</v>
      </c>
      <c r="K45" s="4">
        <v>9</v>
      </c>
      <c r="L45" s="5">
        <v>4925193.38</v>
      </c>
      <c r="M45" s="4">
        <v>635</v>
      </c>
      <c r="N45" s="4">
        <v>9</v>
      </c>
      <c r="O45" s="5">
        <v>4920918.21</v>
      </c>
      <c r="P45" s="4">
        <v>635</v>
      </c>
      <c r="Q45" s="4">
        <v>9</v>
      </c>
      <c r="R45" s="5">
        <v>5003966.33</v>
      </c>
      <c r="S45" s="4">
        <v>635</v>
      </c>
      <c r="T45" s="4">
        <v>9</v>
      </c>
      <c r="U45" s="5">
        <v>4903972.720000001</v>
      </c>
      <c r="V45" s="4">
        <v>635</v>
      </c>
      <c r="W45" s="4">
        <v>9</v>
      </c>
      <c r="X45" s="5">
        <v>4594082.909999999</v>
      </c>
      <c r="Y45" s="4">
        <v>635</v>
      </c>
      <c r="Z45" s="4">
        <v>9</v>
      </c>
      <c r="AA45" s="5">
        <v>3023671.1799999997</v>
      </c>
      <c r="AB45" s="4">
        <v>635</v>
      </c>
      <c r="AC45" s="4">
        <v>9</v>
      </c>
      <c r="AD45" s="5"/>
      <c r="AE45" s="4"/>
      <c r="AF45" s="4"/>
      <c r="AG45" s="5"/>
      <c r="AH45" s="4"/>
      <c r="AI45" s="4"/>
      <c r="AJ45" s="5"/>
      <c r="AK45" s="4"/>
      <c r="AL45" s="4"/>
      <c r="AM45" s="49">
        <f t="shared" si="0"/>
        <v>42485587.53999999</v>
      </c>
      <c r="AN45" s="49"/>
      <c r="AO45" s="49"/>
    </row>
    <row r="46" spans="1:41" ht="12">
      <c r="A46" s="8" t="s">
        <v>39</v>
      </c>
      <c r="B46" s="42" t="s">
        <v>0</v>
      </c>
      <c r="C46" s="5">
        <v>5504364.9799999995</v>
      </c>
      <c r="D46" s="4">
        <v>759</v>
      </c>
      <c r="E46" s="4">
        <v>10</v>
      </c>
      <c r="F46" s="5">
        <v>5587968.600000001</v>
      </c>
      <c r="G46" s="4">
        <v>759</v>
      </c>
      <c r="H46" s="4">
        <v>10</v>
      </c>
      <c r="I46" s="5">
        <v>5079451.890000001</v>
      </c>
      <c r="J46" s="4">
        <v>759</v>
      </c>
      <c r="K46" s="4">
        <v>10</v>
      </c>
      <c r="L46" s="5">
        <v>5160039.3</v>
      </c>
      <c r="M46" s="4">
        <v>759</v>
      </c>
      <c r="N46" s="4">
        <v>10</v>
      </c>
      <c r="O46" s="5">
        <v>5324478.99</v>
      </c>
      <c r="P46" s="4">
        <v>759</v>
      </c>
      <c r="Q46" s="4">
        <v>10</v>
      </c>
      <c r="R46" s="5">
        <v>5317286.690000001</v>
      </c>
      <c r="S46" s="4">
        <v>759</v>
      </c>
      <c r="T46" s="4">
        <v>10</v>
      </c>
      <c r="U46" s="5">
        <v>5238922.81</v>
      </c>
      <c r="V46" s="4">
        <v>759</v>
      </c>
      <c r="W46" s="4">
        <v>10</v>
      </c>
      <c r="X46" s="5">
        <v>4873926.52</v>
      </c>
      <c r="Y46" s="4">
        <v>758</v>
      </c>
      <c r="Z46" s="4">
        <v>10</v>
      </c>
      <c r="AA46" s="5">
        <v>3145504.23</v>
      </c>
      <c r="AB46" s="4">
        <v>759</v>
      </c>
      <c r="AC46" s="4">
        <v>10</v>
      </c>
      <c r="AD46" s="5"/>
      <c r="AE46" s="4"/>
      <c r="AF46" s="4"/>
      <c r="AG46" s="5"/>
      <c r="AH46" s="4"/>
      <c r="AI46" s="4"/>
      <c r="AJ46" s="5"/>
      <c r="AK46" s="4"/>
      <c r="AL46" s="4"/>
      <c r="AM46" s="49">
        <f t="shared" si="0"/>
        <v>45231944.01</v>
      </c>
      <c r="AN46" s="49"/>
      <c r="AO46" s="49"/>
    </row>
    <row r="47" spans="1:41" ht="12">
      <c r="A47" s="8" t="s">
        <v>33</v>
      </c>
      <c r="B47" s="42" t="s">
        <v>0</v>
      </c>
      <c r="C47" s="5">
        <v>6429845.199999999</v>
      </c>
      <c r="D47" s="4">
        <v>767</v>
      </c>
      <c r="E47" s="4">
        <v>11</v>
      </c>
      <c r="F47" s="5">
        <v>6613453.880000001</v>
      </c>
      <c r="G47" s="4">
        <v>767</v>
      </c>
      <c r="H47" s="4">
        <v>11</v>
      </c>
      <c r="I47" s="5">
        <v>6118046.1099999985</v>
      </c>
      <c r="J47" s="4">
        <v>767</v>
      </c>
      <c r="K47" s="4">
        <v>11</v>
      </c>
      <c r="L47" s="5">
        <v>6283700.130000001</v>
      </c>
      <c r="M47" s="4">
        <v>767</v>
      </c>
      <c r="N47" s="4">
        <v>11</v>
      </c>
      <c r="O47" s="5">
        <v>6296418.73</v>
      </c>
      <c r="P47" s="4">
        <v>767</v>
      </c>
      <c r="Q47" s="4">
        <v>11</v>
      </c>
      <c r="R47" s="5">
        <v>6450325.48</v>
      </c>
      <c r="S47" s="4">
        <v>767</v>
      </c>
      <c r="T47" s="4">
        <v>11</v>
      </c>
      <c r="U47" s="5">
        <v>5874815.31</v>
      </c>
      <c r="V47" s="4">
        <v>767</v>
      </c>
      <c r="W47" s="4">
        <v>11</v>
      </c>
      <c r="X47" s="5">
        <v>5646276.389999999</v>
      </c>
      <c r="Y47" s="4">
        <v>760</v>
      </c>
      <c r="Z47" s="4">
        <v>11</v>
      </c>
      <c r="AA47" s="5">
        <v>3782700.1500000004</v>
      </c>
      <c r="AB47" s="4">
        <v>760</v>
      </c>
      <c r="AC47" s="4">
        <v>11</v>
      </c>
      <c r="AD47" s="5"/>
      <c r="AE47" s="4"/>
      <c r="AF47" s="4"/>
      <c r="AG47" s="5"/>
      <c r="AH47" s="4"/>
      <c r="AI47" s="4"/>
      <c r="AJ47" s="5"/>
      <c r="AK47" s="4"/>
      <c r="AL47" s="4"/>
      <c r="AM47" s="49">
        <f t="shared" si="0"/>
        <v>53495581.38</v>
      </c>
      <c r="AN47" s="49"/>
      <c r="AO47" s="49"/>
    </row>
    <row r="48" spans="1:41" ht="12">
      <c r="A48" s="8" t="s">
        <v>34</v>
      </c>
      <c r="B48" s="42" t="s">
        <v>0</v>
      </c>
      <c r="C48" s="5">
        <v>9561669.169999998</v>
      </c>
      <c r="D48" s="4">
        <v>955</v>
      </c>
      <c r="E48" s="4">
        <v>15</v>
      </c>
      <c r="F48" s="5">
        <v>9907731.67</v>
      </c>
      <c r="G48" s="4">
        <v>948</v>
      </c>
      <c r="H48" s="4">
        <v>15</v>
      </c>
      <c r="I48" s="5">
        <v>9333283.07</v>
      </c>
      <c r="J48" s="4">
        <v>954</v>
      </c>
      <c r="K48" s="4">
        <v>15</v>
      </c>
      <c r="L48" s="5">
        <v>9988385.639999999</v>
      </c>
      <c r="M48" s="4">
        <v>955</v>
      </c>
      <c r="N48" s="4">
        <v>15</v>
      </c>
      <c r="O48" s="5">
        <v>9373404.72</v>
      </c>
      <c r="P48" s="4">
        <v>955</v>
      </c>
      <c r="Q48" s="4">
        <v>15</v>
      </c>
      <c r="R48" s="5">
        <v>9931250.61</v>
      </c>
      <c r="S48" s="4">
        <v>955</v>
      </c>
      <c r="T48" s="4">
        <v>15</v>
      </c>
      <c r="U48" s="5">
        <v>8706389.68</v>
      </c>
      <c r="V48" s="4">
        <v>955</v>
      </c>
      <c r="W48" s="4">
        <v>15</v>
      </c>
      <c r="X48" s="5">
        <v>8347457.68</v>
      </c>
      <c r="Y48" s="4">
        <v>954</v>
      </c>
      <c r="Z48" s="4">
        <v>15</v>
      </c>
      <c r="AA48" s="5">
        <v>5392050.540000002</v>
      </c>
      <c r="AB48" s="4">
        <v>955</v>
      </c>
      <c r="AC48" s="4">
        <v>15</v>
      </c>
      <c r="AD48" s="5"/>
      <c r="AE48" s="4"/>
      <c r="AF48" s="4"/>
      <c r="AG48" s="5"/>
      <c r="AH48" s="4"/>
      <c r="AI48" s="4"/>
      <c r="AJ48" s="5"/>
      <c r="AK48" s="4"/>
      <c r="AL48" s="4"/>
      <c r="AM48" s="49">
        <f t="shared" si="0"/>
        <v>80541622.78</v>
      </c>
      <c r="AN48" s="49"/>
      <c r="AO48" s="49"/>
    </row>
    <row r="49" spans="1:41" ht="12">
      <c r="A49" s="8" t="s">
        <v>35</v>
      </c>
      <c r="B49" s="42" t="s">
        <v>0</v>
      </c>
      <c r="C49" s="5">
        <v>2551324.6799999997</v>
      </c>
      <c r="D49" s="4">
        <v>376</v>
      </c>
      <c r="E49" s="4">
        <v>10</v>
      </c>
      <c r="F49" s="5">
        <v>2632783.9499999997</v>
      </c>
      <c r="G49" s="4">
        <v>377</v>
      </c>
      <c r="H49" s="4">
        <v>10</v>
      </c>
      <c r="I49" s="5">
        <v>2413260.6799999997</v>
      </c>
      <c r="J49" s="4">
        <v>377</v>
      </c>
      <c r="K49" s="4">
        <v>10</v>
      </c>
      <c r="L49" s="5">
        <v>2633852.81</v>
      </c>
      <c r="M49" s="4">
        <v>377</v>
      </c>
      <c r="N49" s="4">
        <v>10</v>
      </c>
      <c r="O49" s="5">
        <v>2583335.4699999997</v>
      </c>
      <c r="P49" s="4">
        <v>377</v>
      </c>
      <c r="Q49" s="4">
        <v>10</v>
      </c>
      <c r="R49" s="5">
        <v>2405842.85</v>
      </c>
      <c r="S49" s="4">
        <v>377</v>
      </c>
      <c r="T49" s="4">
        <v>10</v>
      </c>
      <c r="U49" s="5">
        <v>2423051.68</v>
      </c>
      <c r="V49" s="4">
        <v>377</v>
      </c>
      <c r="W49" s="4">
        <v>10</v>
      </c>
      <c r="X49" s="5">
        <v>2307176.1999999997</v>
      </c>
      <c r="Y49" s="4">
        <v>375</v>
      </c>
      <c r="Z49" s="4">
        <v>10</v>
      </c>
      <c r="AA49" s="5">
        <v>1527498.85</v>
      </c>
      <c r="AB49" s="4">
        <v>376</v>
      </c>
      <c r="AC49" s="4">
        <v>10</v>
      </c>
      <c r="AD49" s="5"/>
      <c r="AE49" s="4"/>
      <c r="AF49" s="4"/>
      <c r="AG49" s="5"/>
      <c r="AH49" s="4"/>
      <c r="AI49" s="4"/>
      <c r="AJ49" s="5"/>
      <c r="AK49" s="4"/>
      <c r="AL49" s="4"/>
      <c r="AM49" s="49">
        <f t="shared" si="0"/>
        <v>21478127.17</v>
      </c>
      <c r="AN49" s="49"/>
      <c r="AO49" s="49"/>
    </row>
    <row r="50" spans="1:41" ht="12">
      <c r="A50" s="8" t="s">
        <v>36</v>
      </c>
      <c r="B50" s="42" t="s">
        <v>0</v>
      </c>
      <c r="C50" s="5">
        <v>7477577.350000001</v>
      </c>
      <c r="D50" s="4">
        <v>902</v>
      </c>
      <c r="E50" s="4">
        <v>16</v>
      </c>
      <c r="F50" s="5">
        <v>7318462.89</v>
      </c>
      <c r="G50" s="4">
        <v>902</v>
      </c>
      <c r="H50" s="4">
        <v>16</v>
      </c>
      <c r="I50" s="5">
        <v>6974607.670000001</v>
      </c>
      <c r="J50" s="4">
        <v>901</v>
      </c>
      <c r="K50" s="4">
        <v>16</v>
      </c>
      <c r="L50" s="5">
        <v>7036930.83</v>
      </c>
      <c r="M50" s="4">
        <v>902</v>
      </c>
      <c r="N50" s="4">
        <v>16</v>
      </c>
      <c r="O50" s="5">
        <v>7592121.259999999</v>
      </c>
      <c r="P50" s="4">
        <v>902</v>
      </c>
      <c r="Q50" s="4">
        <v>16</v>
      </c>
      <c r="R50" s="5">
        <v>7355240.73</v>
      </c>
      <c r="S50" s="4">
        <v>901</v>
      </c>
      <c r="T50" s="4">
        <v>16</v>
      </c>
      <c r="U50" s="5">
        <v>6956482.12</v>
      </c>
      <c r="V50" s="4">
        <v>902</v>
      </c>
      <c r="W50" s="4">
        <v>16</v>
      </c>
      <c r="X50" s="5">
        <v>6978990.840000001</v>
      </c>
      <c r="Y50" s="4">
        <v>902</v>
      </c>
      <c r="Z50" s="4">
        <v>16</v>
      </c>
      <c r="AA50" s="5">
        <v>4389907.079999999</v>
      </c>
      <c r="AB50" s="4">
        <v>902</v>
      </c>
      <c r="AC50" s="4">
        <v>16</v>
      </c>
      <c r="AD50" s="5"/>
      <c r="AE50" s="4"/>
      <c r="AF50" s="4"/>
      <c r="AG50" s="5"/>
      <c r="AH50" s="4"/>
      <c r="AI50" s="4"/>
      <c r="AJ50" s="5"/>
      <c r="AK50" s="4"/>
      <c r="AL50" s="4"/>
      <c r="AM50" s="49">
        <f t="shared" si="0"/>
        <v>62080320.77</v>
      </c>
      <c r="AN50" s="49"/>
      <c r="AO50" s="49"/>
    </row>
    <row r="51" spans="1:41" ht="12">
      <c r="A51" s="8" t="s">
        <v>37</v>
      </c>
      <c r="B51" s="42" t="s">
        <v>0</v>
      </c>
      <c r="C51" s="5">
        <v>10330329.64</v>
      </c>
      <c r="D51" s="4">
        <v>958</v>
      </c>
      <c r="E51" s="4">
        <v>15</v>
      </c>
      <c r="F51" s="5">
        <v>10874677.500000002</v>
      </c>
      <c r="G51" s="4">
        <v>958</v>
      </c>
      <c r="H51" s="4">
        <v>15</v>
      </c>
      <c r="I51" s="5">
        <v>10124150.1</v>
      </c>
      <c r="J51" s="4">
        <v>958</v>
      </c>
      <c r="K51" s="4">
        <v>15</v>
      </c>
      <c r="L51" s="5">
        <v>10050692.98</v>
      </c>
      <c r="M51" s="4">
        <v>958</v>
      </c>
      <c r="N51" s="4">
        <v>15</v>
      </c>
      <c r="O51" s="5">
        <v>10285234.709999999</v>
      </c>
      <c r="P51" s="4">
        <v>958</v>
      </c>
      <c r="Q51" s="4">
        <v>15</v>
      </c>
      <c r="R51" s="5">
        <v>10647773.33</v>
      </c>
      <c r="S51" s="4">
        <v>958</v>
      </c>
      <c r="T51" s="4">
        <v>15</v>
      </c>
      <c r="U51" s="5">
        <v>9825485.120000001</v>
      </c>
      <c r="V51" s="4">
        <v>953</v>
      </c>
      <c r="W51" s="4">
        <v>15</v>
      </c>
      <c r="X51" s="5">
        <v>9260428.420000002</v>
      </c>
      <c r="Y51" s="4">
        <v>923</v>
      </c>
      <c r="Z51" s="4">
        <v>15</v>
      </c>
      <c r="AA51" s="5">
        <v>6031320.58</v>
      </c>
      <c r="AB51" s="4">
        <v>927</v>
      </c>
      <c r="AC51" s="4">
        <v>14</v>
      </c>
      <c r="AD51" s="5"/>
      <c r="AE51" s="4"/>
      <c r="AF51" s="4"/>
      <c r="AG51" s="5"/>
      <c r="AH51" s="4"/>
      <c r="AI51" s="4"/>
      <c r="AJ51" s="5"/>
      <c r="AK51" s="4"/>
      <c r="AL51" s="4"/>
      <c r="AM51" s="49">
        <f t="shared" si="0"/>
        <v>87430092.38</v>
      </c>
      <c r="AN51" s="49"/>
      <c r="AO51" s="49"/>
    </row>
    <row r="52" spans="1:41" ht="12">
      <c r="A52" s="8" t="s">
        <v>38</v>
      </c>
      <c r="B52" s="42" t="s">
        <v>0</v>
      </c>
      <c r="C52" s="5">
        <v>5578188.45</v>
      </c>
      <c r="D52" s="4">
        <v>519</v>
      </c>
      <c r="E52" s="4">
        <v>9</v>
      </c>
      <c r="F52" s="5">
        <v>5751565.47</v>
      </c>
      <c r="G52" s="4">
        <v>519</v>
      </c>
      <c r="H52" s="4">
        <v>9</v>
      </c>
      <c r="I52" s="5">
        <v>5453733.21</v>
      </c>
      <c r="J52" s="4">
        <v>519</v>
      </c>
      <c r="K52" s="4">
        <v>9</v>
      </c>
      <c r="L52" s="5">
        <v>5295922.18</v>
      </c>
      <c r="M52" s="4">
        <v>519</v>
      </c>
      <c r="N52" s="4">
        <v>9</v>
      </c>
      <c r="O52" s="5">
        <v>5484356.350000001</v>
      </c>
      <c r="P52" s="4">
        <v>519</v>
      </c>
      <c r="Q52" s="4">
        <v>9</v>
      </c>
      <c r="R52" s="5">
        <v>5244572.7700000005</v>
      </c>
      <c r="S52" s="4">
        <v>519</v>
      </c>
      <c r="T52" s="4">
        <v>9</v>
      </c>
      <c r="U52" s="5">
        <v>5127218.24</v>
      </c>
      <c r="V52" s="4">
        <v>519</v>
      </c>
      <c r="W52" s="4">
        <v>9</v>
      </c>
      <c r="X52" s="5">
        <v>5107807.07</v>
      </c>
      <c r="Y52" s="4">
        <v>518</v>
      </c>
      <c r="Z52" s="4">
        <v>9</v>
      </c>
      <c r="AA52" s="5">
        <v>3259714.0500000003</v>
      </c>
      <c r="AB52" s="4">
        <v>519</v>
      </c>
      <c r="AC52" s="4">
        <v>9</v>
      </c>
      <c r="AD52" s="5"/>
      <c r="AE52" s="4"/>
      <c r="AF52" s="4"/>
      <c r="AG52" s="5"/>
      <c r="AH52" s="4"/>
      <c r="AI52" s="4"/>
      <c r="AJ52" s="5"/>
      <c r="AK52" s="4"/>
      <c r="AL52" s="4"/>
      <c r="AM52" s="49">
        <f t="shared" si="0"/>
        <v>46303077.79</v>
      </c>
      <c r="AN52" s="49"/>
      <c r="AO52" s="49"/>
    </row>
    <row r="53" spans="1:41" s="2" customFormat="1" ht="12">
      <c r="A53" s="19" t="s">
        <v>40</v>
      </c>
      <c r="B53" s="57" t="s">
        <v>0</v>
      </c>
      <c r="C53" s="5">
        <v>11513940.9</v>
      </c>
      <c r="D53" s="4">
        <v>910</v>
      </c>
      <c r="E53" s="4">
        <v>13</v>
      </c>
      <c r="F53" s="5">
        <v>12139388.14</v>
      </c>
      <c r="G53" s="4">
        <v>913</v>
      </c>
      <c r="H53" s="4">
        <v>13</v>
      </c>
      <c r="I53" s="5">
        <v>10973568.169999998</v>
      </c>
      <c r="J53" s="4">
        <v>913</v>
      </c>
      <c r="K53" s="4">
        <v>13</v>
      </c>
      <c r="L53" s="5">
        <v>11484712.07</v>
      </c>
      <c r="M53" s="4">
        <v>912</v>
      </c>
      <c r="N53" s="4">
        <v>13</v>
      </c>
      <c r="O53" s="5">
        <v>11546595.540000003</v>
      </c>
      <c r="P53" s="4">
        <v>912</v>
      </c>
      <c r="Q53" s="4">
        <v>13</v>
      </c>
      <c r="R53" s="5">
        <v>11748930.8</v>
      </c>
      <c r="S53" s="4">
        <v>912</v>
      </c>
      <c r="T53" s="4">
        <v>13</v>
      </c>
      <c r="U53" s="5">
        <v>11112804.71</v>
      </c>
      <c r="V53" s="4">
        <v>909</v>
      </c>
      <c r="W53" s="4">
        <v>13</v>
      </c>
      <c r="X53" s="5">
        <v>10551112.669999998</v>
      </c>
      <c r="Y53" s="4">
        <v>913</v>
      </c>
      <c r="Z53" s="4">
        <v>13</v>
      </c>
      <c r="AA53" s="5">
        <v>6929725.71</v>
      </c>
      <c r="AB53" s="4">
        <v>912</v>
      </c>
      <c r="AC53" s="4">
        <v>13</v>
      </c>
      <c r="AD53" s="5"/>
      <c r="AE53" s="4"/>
      <c r="AF53" s="4"/>
      <c r="AG53" s="5"/>
      <c r="AH53" s="4"/>
      <c r="AI53" s="4"/>
      <c r="AJ53" s="5"/>
      <c r="AK53" s="4"/>
      <c r="AL53" s="4"/>
      <c r="AM53" s="49">
        <f t="shared" si="0"/>
        <v>98000778.70999998</v>
      </c>
      <c r="AN53" s="49"/>
      <c r="AO53" s="49"/>
    </row>
    <row r="54" spans="1:41" ht="12">
      <c r="A54" s="8" t="s">
        <v>41</v>
      </c>
      <c r="B54" s="42" t="s">
        <v>0</v>
      </c>
      <c r="C54" s="5">
        <v>2635375.3200000003</v>
      </c>
      <c r="D54" s="4">
        <v>325</v>
      </c>
      <c r="E54" s="4">
        <v>5</v>
      </c>
      <c r="F54" s="5">
        <v>2628171.75</v>
      </c>
      <c r="G54" s="4">
        <v>325</v>
      </c>
      <c r="H54" s="4">
        <v>5</v>
      </c>
      <c r="I54" s="5">
        <v>2396401.46</v>
      </c>
      <c r="J54" s="4">
        <v>325</v>
      </c>
      <c r="K54" s="4">
        <v>5</v>
      </c>
      <c r="L54" s="5">
        <v>2510058.73</v>
      </c>
      <c r="M54" s="4">
        <v>325</v>
      </c>
      <c r="N54" s="4">
        <v>5</v>
      </c>
      <c r="O54" s="5">
        <v>2401059.2399999998</v>
      </c>
      <c r="P54" s="4">
        <v>318</v>
      </c>
      <c r="Q54" s="4">
        <v>5</v>
      </c>
      <c r="R54" s="5">
        <v>2480376.9699999997</v>
      </c>
      <c r="S54" s="4">
        <v>325</v>
      </c>
      <c r="T54" s="4">
        <v>5</v>
      </c>
      <c r="U54" s="5">
        <v>2321108.54</v>
      </c>
      <c r="V54" s="4">
        <v>325</v>
      </c>
      <c r="W54" s="4">
        <v>5</v>
      </c>
      <c r="X54" s="5">
        <v>2350697.9400000004</v>
      </c>
      <c r="Y54" s="4">
        <v>325</v>
      </c>
      <c r="Z54" s="4">
        <v>5</v>
      </c>
      <c r="AA54" s="5">
        <v>1562977.99</v>
      </c>
      <c r="AB54" s="4">
        <v>325</v>
      </c>
      <c r="AC54" s="4">
        <v>5</v>
      </c>
      <c r="AD54" s="5"/>
      <c r="AE54" s="4"/>
      <c r="AF54" s="4"/>
      <c r="AG54" s="5"/>
      <c r="AH54" s="4"/>
      <c r="AI54" s="4"/>
      <c r="AJ54" s="5"/>
      <c r="AK54" s="4"/>
      <c r="AL54" s="4"/>
      <c r="AM54" s="49">
        <f t="shared" si="0"/>
        <v>21286227.939999998</v>
      </c>
      <c r="AN54" s="49"/>
      <c r="AO54" s="49"/>
    </row>
    <row r="55" spans="1:41" ht="12">
      <c r="A55" s="8" t="s">
        <v>42</v>
      </c>
      <c r="B55" s="42" t="s">
        <v>0</v>
      </c>
      <c r="C55" s="5">
        <v>2429772.73</v>
      </c>
      <c r="D55" s="4">
        <v>438</v>
      </c>
      <c r="E55" s="4">
        <v>9</v>
      </c>
      <c r="F55" s="5">
        <v>2654433.0999999996</v>
      </c>
      <c r="G55" s="4">
        <v>438</v>
      </c>
      <c r="H55" s="4">
        <v>9</v>
      </c>
      <c r="I55" s="5">
        <v>2350393.85</v>
      </c>
      <c r="J55" s="4">
        <v>438</v>
      </c>
      <c r="K55" s="4">
        <v>9</v>
      </c>
      <c r="L55" s="5">
        <v>2625712.66</v>
      </c>
      <c r="M55" s="4">
        <v>433</v>
      </c>
      <c r="N55" s="4">
        <v>9</v>
      </c>
      <c r="O55" s="5">
        <v>2534800.25</v>
      </c>
      <c r="P55" s="4">
        <v>435</v>
      </c>
      <c r="Q55" s="4">
        <v>9</v>
      </c>
      <c r="R55" s="5">
        <v>2411794.7800000003</v>
      </c>
      <c r="S55" s="4">
        <v>436</v>
      </c>
      <c r="T55" s="4">
        <v>9</v>
      </c>
      <c r="U55" s="5">
        <v>2307792.74</v>
      </c>
      <c r="V55" s="4">
        <v>436</v>
      </c>
      <c r="W55" s="4">
        <v>9</v>
      </c>
      <c r="X55" s="5">
        <v>2352234.7</v>
      </c>
      <c r="Y55" s="4">
        <v>436</v>
      </c>
      <c r="Z55" s="4">
        <v>9</v>
      </c>
      <c r="AA55" s="5">
        <v>1528054.48</v>
      </c>
      <c r="AB55" s="4">
        <v>436</v>
      </c>
      <c r="AC55" s="4">
        <v>9</v>
      </c>
      <c r="AD55" s="5"/>
      <c r="AE55" s="4"/>
      <c r="AF55" s="4"/>
      <c r="AG55" s="5"/>
      <c r="AH55" s="4"/>
      <c r="AI55" s="4"/>
      <c r="AJ55" s="5"/>
      <c r="AK55" s="4"/>
      <c r="AL55" s="4"/>
      <c r="AM55" s="49">
        <f t="shared" si="0"/>
        <v>21194989.29</v>
      </c>
      <c r="AN55" s="49"/>
      <c r="AO55" s="49"/>
    </row>
    <row r="56" spans="1:41" ht="12">
      <c r="A56" s="8" t="s">
        <v>43</v>
      </c>
      <c r="B56" s="42" t="s">
        <v>0</v>
      </c>
      <c r="C56" s="5">
        <v>10344991.379999999</v>
      </c>
      <c r="D56" s="4">
        <v>833</v>
      </c>
      <c r="E56" s="4">
        <v>14</v>
      </c>
      <c r="F56" s="5">
        <v>10306577.370000001</v>
      </c>
      <c r="G56" s="4">
        <v>833</v>
      </c>
      <c r="H56" s="4">
        <v>14</v>
      </c>
      <c r="I56" s="5">
        <v>9852378.709999997</v>
      </c>
      <c r="J56" s="4">
        <v>833</v>
      </c>
      <c r="K56" s="4">
        <v>14</v>
      </c>
      <c r="L56" s="5">
        <v>10118948.03</v>
      </c>
      <c r="M56" s="4">
        <v>833</v>
      </c>
      <c r="N56" s="4">
        <v>14</v>
      </c>
      <c r="O56" s="5">
        <v>9957093.52</v>
      </c>
      <c r="P56" s="4">
        <v>833</v>
      </c>
      <c r="Q56" s="4">
        <v>14</v>
      </c>
      <c r="R56" s="5">
        <v>10239080.31</v>
      </c>
      <c r="S56" s="4">
        <v>833</v>
      </c>
      <c r="T56" s="4">
        <v>14</v>
      </c>
      <c r="U56" s="5">
        <v>9290278.889999999</v>
      </c>
      <c r="V56" s="4">
        <v>833</v>
      </c>
      <c r="W56" s="4">
        <v>14</v>
      </c>
      <c r="X56" s="5">
        <v>9287614.459999997</v>
      </c>
      <c r="Y56" s="4">
        <v>832</v>
      </c>
      <c r="Z56" s="4">
        <v>14</v>
      </c>
      <c r="AA56" s="5">
        <v>6538152.049999999</v>
      </c>
      <c r="AB56" s="4">
        <v>833</v>
      </c>
      <c r="AC56" s="4">
        <v>14</v>
      </c>
      <c r="AD56" s="5"/>
      <c r="AE56" s="4"/>
      <c r="AF56" s="4"/>
      <c r="AG56" s="5"/>
      <c r="AH56" s="4"/>
      <c r="AI56" s="4"/>
      <c r="AJ56" s="5"/>
      <c r="AK56" s="4"/>
      <c r="AL56" s="4"/>
      <c r="AM56" s="49">
        <f t="shared" si="0"/>
        <v>85935114.71999998</v>
      </c>
      <c r="AN56" s="49"/>
      <c r="AO56" s="49"/>
    </row>
    <row r="57" spans="1:41" ht="12">
      <c r="A57" s="8" t="s">
        <v>44</v>
      </c>
      <c r="B57" s="42" t="s">
        <v>0</v>
      </c>
      <c r="C57" s="5">
        <v>12206702.9</v>
      </c>
      <c r="D57" s="4">
        <v>953</v>
      </c>
      <c r="E57" s="4">
        <v>15</v>
      </c>
      <c r="F57" s="5">
        <v>12682076.36</v>
      </c>
      <c r="G57" s="4">
        <v>952</v>
      </c>
      <c r="H57" s="4">
        <v>15</v>
      </c>
      <c r="I57" s="5">
        <v>11850444.380000003</v>
      </c>
      <c r="J57" s="4">
        <v>953</v>
      </c>
      <c r="K57" s="4">
        <v>15</v>
      </c>
      <c r="L57" s="5">
        <v>11950857.660000002</v>
      </c>
      <c r="M57" s="4">
        <v>953</v>
      </c>
      <c r="N57" s="4">
        <v>15</v>
      </c>
      <c r="O57" s="5">
        <v>11948773.870000001</v>
      </c>
      <c r="P57" s="4">
        <v>953</v>
      </c>
      <c r="Q57" s="4">
        <v>15</v>
      </c>
      <c r="R57" s="5">
        <v>11980577.34</v>
      </c>
      <c r="S57" s="4">
        <v>952</v>
      </c>
      <c r="T57" s="4">
        <v>15</v>
      </c>
      <c r="U57" s="5">
        <v>10952189.85</v>
      </c>
      <c r="V57" s="4">
        <v>953</v>
      </c>
      <c r="W57" s="4">
        <v>15</v>
      </c>
      <c r="X57" s="5">
        <v>10830066.120000001</v>
      </c>
      <c r="Y57" s="4">
        <v>952</v>
      </c>
      <c r="Z57" s="4">
        <v>15</v>
      </c>
      <c r="AA57" s="5">
        <v>7572535.280000001</v>
      </c>
      <c r="AB57" s="4">
        <v>953</v>
      </c>
      <c r="AC57" s="4">
        <v>15</v>
      </c>
      <c r="AD57" s="5"/>
      <c r="AE57" s="4"/>
      <c r="AF57" s="4"/>
      <c r="AG57" s="5"/>
      <c r="AH57" s="4"/>
      <c r="AI57" s="4"/>
      <c r="AJ57" s="5"/>
      <c r="AK57" s="4"/>
      <c r="AL57" s="4"/>
      <c r="AM57" s="49">
        <f t="shared" si="0"/>
        <v>101974223.76</v>
      </c>
      <c r="AN57" s="49"/>
      <c r="AO57" s="49"/>
    </row>
    <row r="58" spans="1:41" ht="12">
      <c r="A58" s="8" t="s">
        <v>78</v>
      </c>
      <c r="B58" s="42" t="s">
        <v>0</v>
      </c>
      <c r="C58" s="5">
        <v>6082354.29</v>
      </c>
      <c r="D58" s="4">
        <v>515</v>
      </c>
      <c r="E58" s="4">
        <v>7</v>
      </c>
      <c r="F58" s="5">
        <v>6409119.54</v>
      </c>
      <c r="G58" s="4">
        <v>518</v>
      </c>
      <c r="H58" s="4">
        <v>7</v>
      </c>
      <c r="I58" s="5">
        <v>5677283.640000001</v>
      </c>
      <c r="J58" s="4">
        <v>523</v>
      </c>
      <c r="K58" s="4">
        <v>7</v>
      </c>
      <c r="L58" s="5">
        <v>6006929.19</v>
      </c>
      <c r="M58" s="4">
        <v>523</v>
      </c>
      <c r="N58" s="4">
        <v>7</v>
      </c>
      <c r="O58" s="5">
        <v>5998569.7</v>
      </c>
      <c r="P58" s="4">
        <v>523</v>
      </c>
      <c r="Q58" s="4">
        <v>7</v>
      </c>
      <c r="R58" s="5">
        <v>6143786.13</v>
      </c>
      <c r="S58" s="4">
        <v>523</v>
      </c>
      <c r="T58" s="4">
        <v>7</v>
      </c>
      <c r="U58" s="5">
        <v>5944552.97</v>
      </c>
      <c r="V58" s="4">
        <v>522</v>
      </c>
      <c r="W58" s="4">
        <v>7</v>
      </c>
      <c r="X58" s="5">
        <v>5573952.16</v>
      </c>
      <c r="Y58" s="4">
        <v>523</v>
      </c>
      <c r="Z58" s="4">
        <v>7</v>
      </c>
      <c r="AA58" s="5">
        <v>3755837.17</v>
      </c>
      <c r="AB58" s="4">
        <v>523</v>
      </c>
      <c r="AC58" s="4">
        <v>7</v>
      </c>
      <c r="AD58" s="5"/>
      <c r="AE58" s="4"/>
      <c r="AF58" s="4"/>
      <c r="AG58" s="5"/>
      <c r="AH58" s="4"/>
      <c r="AI58" s="4"/>
      <c r="AJ58" s="5"/>
      <c r="AK58" s="4"/>
      <c r="AL58" s="4"/>
      <c r="AM58" s="49">
        <f t="shared" si="0"/>
        <v>51592384.79000001</v>
      </c>
      <c r="AN58" s="49"/>
      <c r="AO58" s="49"/>
    </row>
    <row r="59" spans="1:41" ht="12">
      <c r="A59" s="8" t="s">
        <v>45</v>
      </c>
      <c r="B59" s="42" t="s">
        <v>0</v>
      </c>
      <c r="C59" s="5">
        <v>4093370.85</v>
      </c>
      <c r="D59" s="4">
        <v>535</v>
      </c>
      <c r="E59" s="4">
        <v>9</v>
      </c>
      <c r="F59" s="5">
        <v>4436109.74</v>
      </c>
      <c r="G59" s="4">
        <v>535</v>
      </c>
      <c r="H59" s="4">
        <v>9</v>
      </c>
      <c r="I59" s="5">
        <v>3939766.42</v>
      </c>
      <c r="J59" s="4">
        <v>535</v>
      </c>
      <c r="K59" s="4">
        <v>9</v>
      </c>
      <c r="L59" s="5">
        <v>4114053.2199999997</v>
      </c>
      <c r="M59" s="4">
        <v>535</v>
      </c>
      <c r="N59" s="4">
        <v>9</v>
      </c>
      <c r="O59" s="5">
        <v>4104394.04</v>
      </c>
      <c r="P59" s="4">
        <v>535</v>
      </c>
      <c r="Q59" s="4">
        <v>9</v>
      </c>
      <c r="R59" s="5">
        <v>4119675.65</v>
      </c>
      <c r="S59" s="4">
        <v>535</v>
      </c>
      <c r="T59" s="4">
        <v>9</v>
      </c>
      <c r="U59" s="5">
        <v>3661153.7300000004</v>
      </c>
      <c r="V59" s="4">
        <v>535</v>
      </c>
      <c r="W59" s="4">
        <v>9</v>
      </c>
      <c r="X59" s="5">
        <v>3687340.42</v>
      </c>
      <c r="Y59" s="4">
        <v>533</v>
      </c>
      <c r="Z59" s="4">
        <v>9</v>
      </c>
      <c r="AA59" s="5">
        <v>2455794.7</v>
      </c>
      <c r="AB59" s="4">
        <v>526</v>
      </c>
      <c r="AC59" s="4">
        <v>9</v>
      </c>
      <c r="AD59" s="5"/>
      <c r="AE59" s="4"/>
      <c r="AF59" s="4"/>
      <c r="AG59" s="5"/>
      <c r="AH59" s="4"/>
      <c r="AI59" s="4"/>
      <c r="AJ59" s="5"/>
      <c r="AK59" s="4"/>
      <c r="AL59" s="4"/>
      <c r="AM59" s="49">
        <f>+C59+F59+I59+L59+O59+R59+U59+X59+AA59+AD59+AG59+AJ59</f>
        <v>34611658.77</v>
      </c>
      <c r="AN59" s="49"/>
      <c r="AO59" s="49"/>
    </row>
    <row r="60" spans="1:41" ht="12">
      <c r="A60" s="8" t="s">
        <v>46</v>
      </c>
      <c r="B60" s="42" t="s">
        <v>0</v>
      </c>
      <c r="C60" s="5">
        <v>9195132.069999998</v>
      </c>
      <c r="D60" s="4">
        <v>903</v>
      </c>
      <c r="E60" s="4">
        <v>13</v>
      </c>
      <c r="F60" s="5">
        <v>9565180.749999998</v>
      </c>
      <c r="G60" s="4">
        <v>903</v>
      </c>
      <c r="H60" s="4">
        <v>13</v>
      </c>
      <c r="I60" s="5">
        <v>8642242.33</v>
      </c>
      <c r="J60" s="4">
        <v>903</v>
      </c>
      <c r="K60" s="4">
        <v>13</v>
      </c>
      <c r="L60" s="5">
        <v>8824016.5</v>
      </c>
      <c r="M60" s="4">
        <v>901</v>
      </c>
      <c r="N60" s="4">
        <v>13</v>
      </c>
      <c r="O60" s="5">
        <v>8731927.44</v>
      </c>
      <c r="P60" s="4">
        <v>902</v>
      </c>
      <c r="Q60" s="4">
        <v>13</v>
      </c>
      <c r="R60" s="5">
        <v>8958892.97</v>
      </c>
      <c r="S60" s="4">
        <v>902</v>
      </c>
      <c r="T60" s="4">
        <v>13</v>
      </c>
      <c r="U60" s="5">
        <v>8328066.270000001</v>
      </c>
      <c r="V60" s="4">
        <v>902</v>
      </c>
      <c r="W60" s="4">
        <v>13</v>
      </c>
      <c r="X60" s="5">
        <v>8247766.560000001</v>
      </c>
      <c r="Y60" s="4">
        <v>902</v>
      </c>
      <c r="Z60" s="4">
        <v>13</v>
      </c>
      <c r="AA60" s="5">
        <v>5262337.100000001</v>
      </c>
      <c r="AB60" s="4">
        <v>903</v>
      </c>
      <c r="AC60" s="4">
        <v>13</v>
      </c>
      <c r="AD60" s="5"/>
      <c r="AE60" s="4"/>
      <c r="AF60" s="4"/>
      <c r="AG60" s="5"/>
      <c r="AH60" s="4"/>
      <c r="AI60" s="4"/>
      <c r="AJ60" s="5"/>
      <c r="AK60" s="4"/>
      <c r="AL60" s="4"/>
      <c r="AM60" s="49">
        <f t="shared" si="0"/>
        <v>75755561.99</v>
      </c>
      <c r="AN60" s="49"/>
      <c r="AO60" s="49"/>
    </row>
    <row r="61" spans="1:41" ht="12">
      <c r="A61" s="8" t="s">
        <v>47</v>
      </c>
      <c r="B61" s="42" t="s">
        <v>0</v>
      </c>
      <c r="C61" s="5">
        <v>6951056.96</v>
      </c>
      <c r="D61" s="4">
        <v>825</v>
      </c>
      <c r="E61" s="4">
        <v>17</v>
      </c>
      <c r="F61" s="5">
        <v>7328382.569999998</v>
      </c>
      <c r="G61" s="4">
        <v>824</v>
      </c>
      <c r="H61" s="4">
        <v>17</v>
      </c>
      <c r="I61" s="5">
        <v>6812797.559999999</v>
      </c>
      <c r="J61" s="4">
        <v>825</v>
      </c>
      <c r="K61" s="4">
        <v>17</v>
      </c>
      <c r="L61" s="5">
        <v>7169875.31</v>
      </c>
      <c r="M61" s="4">
        <v>825</v>
      </c>
      <c r="N61" s="4">
        <v>17</v>
      </c>
      <c r="O61" s="5">
        <v>7375356.580000001</v>
      </c>
      <c r="P61" s="4">
        <v>829</v>
      </c>
      <c r="Q61" s="4">
        <v>17</v>
      </c>
      <c r="R61" s="5">
        <v>7384038.73</v>
      </c>
      <c r="S61" s="4">
        <v>830</v>
      </c>
      <c r="T61" s="4">
        <v>17</v>
      </c>
      <c r="U61" s="5">
        <v>8357934.05</v>
      </c>
      <c r="V61" s="4">
        <v>830</v>
      </c>
      <c r="W61" s="4">
        <v>17</v>
      </c>
      <c r="X61" s="5">
        <v>7181878.060000001</v>
      </c>
      <c r="Y61" s="4">
        <v>827</v>
      </c>
      <c r="Z61" s="4">
        <v>17</v>
      </c>
      <c r="AA61" s="5">
        <v>4492021.620000001</v>
      </c>
      <c r="AB61" s="4">
        <v>830</v>
      </c>
      <c r="AC61" s="4">
        <v>17</v>
      </c>
      <c r="AD61" s="5"/>
      <c r="AE61" s="4"/>
      <c r="AF61" s="4"/>
      <c r="AG61" s="5"/>
      <c r="AH61" s="4"/>
      <c r="AI61" s="4"/>
      <c r="AJ61" s="5"/>
      <c r="AK61" s="4"/>
      <c r="AL61" s="4"/>
      <c r="AM61" s="49">
        <f t="shared" si="0"/>
        <v>63053341.44</v>
      </c>
      <c r="AN61" s="49"/>
      <c r="AO61" s="49"/>
    </row>
    <row r="62" spans="1:41" ht="12">
      <c r="A62" s="8" t="s">
        <v>48</v>
      </c>
      <c r="B62" s="42" t="s">
        <v>0</v>
      </c>
      <c r="C62" s="5">
        <v>2651743.05</v>
      </c>
      <c r="D62" s="4">
        <v>308</v>
      </c>
      <c r="E62" s="4">
        <v>8</v>
      </c>
      <c r="F62" s="5">
        <v>2835376.42</v>
      </c>
      <c r="G62" s="4">
        <v>308</v>
      </c>
      <c r="H62" s="4">
        <v>8</v>
      </c>
      <c r="I62" s="5">
        <v>2480005.23</v>
      </c>
      <c r="J62" s="4">
        <v>308</v>
      </c>
      <c r="K62" s="4">
        <v>8</v>
      </c>
      <c r="L62" s="5">
        <v>2668480.12</v>
      </c>
      <c r="M62" s="4">
        <v>308</v>
      </c>
      <c r="N62" s="4">
        <v>8</v>
      </c>
      <c r="O62" s="5">
        <v>2703683.7800000003</v>
      </c>
      <c r="P62" s="4">
        <v>308</v>
      </c>
      <c r="Q62" s="4">
        <v>8</v>
      </c>
      <c r="R62" s="5">
        <v>2803401.6199999996</v>
      </c>
      <c r="S62" s="4">
        <v>308</v>
      </c>
      <c r="T62" s="4">
        <v>8</v>
      </c>
      <c r="U62" s="5">
        <v>2490217.24</v>
      </c>
      <c r="V62" s="4">
        <v>306</v>
      </c>
      <c r="W62" s="4">
        <v>8</v>
      </c>
      <c r="X62" s="5">
        <v>2423157.14</v>
      </c>
      <c r="Y62" s="4">
        <v>288</v>
      </c>
      <c r="Z62" s="4">
        <v>7</v>
      </c>
      <c r="AA62" s="5">
        <v>1691184.72</v>
      </c>
      <c r="AB62" s="4">
        <v>288</v>
      </c>
      <c r="AC62" s="4">
        <v>7</v>
      </c>
      <c r="AD62" s="5"/>
      <c r="AE62" s="4"/>
      <c r="AF62" s="4"/>
      <c r="AG62" s="5"/>
      <c r="AH62" s="4"/>
      <c r="AI62" s="4"/>
      <c r="AJ62" s="5"/>
      <c r="AK62" s="4"/>
      <c r="AL62" s="4"/>
      <c r="AM62" s="49">
        <f t="shared" si="0"/>
        <v>22747249.32</v>
      </c>
      <c r="AN62" s="49"/>
      <c r="AO62" s="49"/>
    </row>
    <row r="63" spans="1:41" ht="12">
      <c r="A63" s="8" t="s">
        <v>49</v>
      </c>
      <c r="B63" s="42" t="s">
        <v>0</v>
      </c>
      <c r="C63" s="5">
        <v>5314213.18</v>
      </c>
      <c r="D63" s="4">
        <v>471</v>
      </c>
      <c r="E63" s="4">
        <v>9</v>
      </c>
      <c r="F63" s="5">
        <v>5382645.18</v>
      </c>
      <c r="G63" s="4">
        <v>471</v>
      </c>
      <c r="H63" s="4">
        <v>9</v>
      </c>
      <c r="I63" s="5">
        <v>4788250.380000001</v>
      </c>
      <c r="J63" s="4">
        <v>471</v>
      </c>
      <c r="K63" s="4">
        <v>9</v>
      </c>
      <c r="L63" s="5">
        <v>5229737.090000001</v>
      </c>
      <c r="M63" s="4">
        <v>471</v>
      </c>
      <c r="N63" s="4">
        <v>9</v>
      </c>
      <c r="O63" s="5">
        <v>4824285.479999999</v>
      </c>
      <c r="P63" s="4">
        <v>471</v>
      </c>
      <c r="Q63" s="4">
        <v>9</v>
      </c>
      <c r="R63" s="5">
        <v>4935631.510000001</v>
      </c>
      <c r="S63" s="4">
        <v>471</v>
      </c>
      <c r="T63" s="4">
        <v>9</v>
      </c>
      <c r="U63" s="5">
        <v>4467739.359999999</v>
      </c>
      <c r="V63" s="4">
        <v>471</v>
      </c>
      <c r="W63" s="4">
        <v>9</v>
      </c>
      <c r="X63" s="5">
        <v>4372921.14</v>
      </c>
      <c r="Y63" s="4">
        <v>471</v>
      </c>
      <c r="Z63" s="4">
        <v>9</v>
      </c>
      <c r="AA63" s="5">
        <v>2927784.5100000002</v>
      </c>
      <c r="AB63" s="4">
        <v>471</v>
      </c>
      <c r="AC63" s="4">
        <v>9</v>
      </c>
      <c r="AD63" s="5"/>
      <c r="AE63" s="4"/>
      <c r="AF63" s="4"/>
      <c r="AG63" s="5"/>
      <c r="AH63" s="4"/>
      <c r="AI63" s="4"/>
      <c r="AJ63" s="5"/>
      <c r="AK63" s="4"/>
      <c r="AL63" s="4"/>
      <c r="AM63" s="49">
        <f>+C63+F63+I63+L63+O63+R63+U63+X63+AA63+AD63+AG63+AJ63</f>
        <v>42243207.830000006</v>
      </c>
      <c r="AN63" s="49"/>
      <c r="AO63" s="49"/>
    </row>
    <row r="64" spans="1:41" ht="12">
      <c r="A64" s="8" t="s">
        <v>50</v>
      </c>
      <c r="B64" s="42" t="s">
        <v>0</v>
      </c>
      <c r="C64" s="5">
        <v>1806828.1199999999</v>
      </c>
      <c r="D64" s="4">
        <v>244</v>
      </c>
      <c r="E64" s="4">
        <v>5</v>
      </c>
      <c r="F64" s="5">
        <v>1761315.75</v>
      </c>
      <c r="G64" s="4">
        <v>244</v>
      </c>
      <c r="H64" s="4">
        <v>5</v>
      </c>
      <c r="I64" s="5">
        <v>1526389.2100000002</v>
      </c>
      <c r="J64" s="4">
        <v>244</v>
      </c>
      <c r="K64" s="4">
        <v>5</v>
      </c>
      <c r="L64" s="5">
        <v>1667449.31</v>
      </c>
      <c r="M64" s="4">
        <v>244</v>
      </c>
      <c r="N64" s="4">
        <v>5</v>
      </c>
      <c r="O64" s="5">
        <v>1581220.7899999998</v>
      </c>
      <c r="P64" s="4">
        <v>244</v>
      </c>
      <c r="Q64" s="4">
        <v>5</v>
      </c>
      <c r="R64" s="5">
        <v>1661145.8299999998</v>
      </c>
      <c r="S64" s="4">
        <v>244</v>
      </c>
      <c r="T64" s="4">
        <v>5</v>
      </c>
      <c r="U64" s="5">
        <v>1584735.54</v>
      </c>
      <c r="V64" s="4">
        <v>244</v>
      </c>
      <c r="W64" s="4">
        <v>5</v>
      </c>
      <c r="X64" s="5">
        <v>1565904.27</v>
      </c>
      <c r="Y64" s="4">
        <v>243</v>
      </c>
      <c r="Z64" s="4">
        <v>5</v>
      </c>
      <c r="AA64" s="5">
        <v>963295.95</v>
      </c>
      <c r="AB64" s="4">
        <v>244</v>
      </c>
      <c r="AC64" s="4">
        <v>5</v>
      </c>
      <c r="AD64" s="5"/>
      <c r="AE64" s="4"/>
      <c r="AF64" s="4"/>
      <c r="AG64" s="5"/>
      <c r="AH64" s="4"/>
      <c r="AI64" s="4"/>
      <c r="AJ64" s="5"/>
      <c r="AK64" s="4"/>
      <c r="AL64" s="4"/>
      <c r="AM64" s="49">
        <f t="shared" si="0"/>
        <v>14118284.77</v>
      </c>
      <c r="AN64" s="49"/>
      <c r="AO64" s="49"/>
    </row>
    <row r="65" spans="1:41" ht="12">
      <c r="A65" s="8" t="s">
        <v>51</v>
      </c>
      <c r="B65" s="42" t="s">
        <v>0</v>
      </c>
      <c r="C65" s="5">
        <v>6406416.82</v>
      </c>
      <c r="D65" s="4">
        <v>780</v>
      </c>
      <c r="E65" s="4">
        <v>11</v>
      </c>
      <c r="F65" s="5">
        <v>6622337.790000001</v>
      </c>
      <c r="G65" s="4">
        <v>780</v>
      </c>
      <c r="H65" s="4">
        <v>11</v>
      </c>
      <c r="I65" s="5">
        <v>6109268.72</v>
      </c>
      <c r="J65" s="4">
        <v>778</v>
      </c>
      <c r="K65" s="4">
        <v>11</v>
      </c>
      <c r="L65" s="5">
        <v>6589519.550000001</v>
      </c>
      <c r="M65" s="4">
        <v>780</v>
      </c>
      <c r="N65" s="4">
        <v>11</v>
      </c>
      <c r="O65" s="5">
        <v>6336721.54</v>
      </c>
      <c r="P65" s="4">
        <v>780</v>
      </c>
      <c r="Q65" s="4">
        <v>11</v>
      </c>
      <c r="R65" s="5">
        <v>6384176.2</v>
      </c>
      <c r="S65" s="4">
        <v>780</v>
      </c>
      <c r="T65" s="4">
        <v>11</v>
      </c>
      <c r="U65" s="5">
        <v>5889885.1000000015</v>
      </c>
      <c r="V65" s="4">
        <v>780</v>
      </c>
      <c r="W65" s="4">
        <v>11</v>
      </c>
      <c r="X65" s="5">
        <v>5984220.27</v>
      </c>
      <c r="Y65" s="4">
        <v>777</v>
      </c>
      <c r="Z65" s="4">
        <v>11</v>
      </c>
      <c r="AA65" s="5">
        <v>3702757.77</v>
      </c>
      <c r="AB65" s="4">
        <v>780</v>
      </c>
      <c r="AC65" s="4">
        <v>11</v>
      </c>
      <c r="AD65" s="5"/>
      <c r="AE65" s="4"/>
      <c r="AF65" s="4"/>
      <c r="AG65" s="5"/>
      <c r="AH65" s="4"/>
      <c r="AI65" s="4"/>
      <c r="AJ65" s="5"/>
      <c r="AK65" s="4"/>
      <c r="AL65" s="4"/>
      <c r="AM65" s="49">
        <f t="shared" si="0"/>
        <v>54025303.76000001</v>
      </c>
      <c r="AN65" s="49"/>
      <c r="AO65" s="49"/>
    </row>
    <row r="66" spans="1:41" ht="12">
      <c r="A66" s="8" t="s">
        <v>52</v>
      </c>
      <c r="B66" s="42" t="s">
        <v>0</v>
      </c>
      <c r="C66" s="5">
        <v>1187214.21</v>
      </c>
      <c r="D66" s="4">
        <v>208</v>
      </c>
      <c r="E66" s="4">
        <v>5</v>
      </c>
      <c r="F66" s="5">
        <v>1224789.22</v>
      </c>
      <c r="G66" s="4">
        <v>208</v>
      </c>
      <c r="H66" s="4">
        <v>5</v>
      </c>
      <c r="I66" s="5">
        <v>1160538.8800000001</v>
      </c>
      <c r="J66" s="4">
        <v>208</v>
      </c>
      <c r="K66" s="4">
        <v>5</v>
      </c>
      <c r="L66" s="5">
        <v>1220769.09</v>
      </c>
      <c r="M66" s="4">
        <v>208</v>
      </c>
      <c r="N66" s="4">
        <v>5</v>
      </c>
      <c r="O66" s="5">
        <v>1250045.23</v>
      </c>
      <c r="P66" s="4">
        <v>208</v>
      </c>
      <c r="Q66" s="4">
        <v>5</v>
      </c>
      <c r="R66" s="5">
        <v>1212008.9</v>
      </c>
      <c r="S66" s="4">
        <v>208</v>
      </c>
      <c r="T66" s="4">
        <v>5</v>
      </c>
      <c r="U66" s="5">
        <v>1075983.69</v>
      </c>
      <c r="V66" s="4">
        <v>208</v>
      </c>
      <c r="W66" s="4">
        <v>5</v>
      </c>
      <c r="X66" s="5">
        <v>1119997.64</v>
      </c>
      <c r="Y66" s="4">
        <v>208</v>
      </c>
      <c r="Z66" s="4">
        <v>5</v>
      </c>
      <c r="AA66" s="5">
        <v>775778.89</v>
      </c>
      <c r="AB66" s="4">
        <v>207</v>
      </c>
      <c r="AC66" s="4">
        <v>5</v>
      </c>
      <c r="AD66" s="5"/>
      <c r="AE66" s="4"/>
      <c r="AF66" s="4"/>
      <c r="AG66" s="5"/>
      <c r="AH66" s="4"/>
      <c r="AI66" s="4"/>
      <c r="AJ66" s="5"/>
      <c r="AK66" s="4"/>
      <c r="AL66" s="4"/>
      <c r="AM66" s="49">
        <f t="shared" si="0"/>
        <v>10227125.75</v>
      </c>
      <c r="AN66" s="49"/>
      <c r="AO66" s="49"/>
    </row>
    <row r="67" spans="1:41" ht="12">
      <c r="A67" s="8" t="s">
        <v>53</v>
      </c>
      <c r="B67" s="42" t="s">
        <v>0</v>
      </c>
      <c r="C67" s="5">
        <v>6705912.3500000015</v>
      </c>
      <c r="D67" s="4">
        <v>745</v>
      </c>
      <c r="E67" s="4">
        <v>11</v>
      </c>
      <c r="F67" s="5">
        <v>6941264.47</v>
      </c>
      <c r="G67" s="4">
        <v>745</v>
      </c>
      <c r="H67" s="4">
        <v>11</v>
      </c>
      <c r="I67" s="5">
        <v>6632887.430000001</v>
      </c>
      <c r="J67" s="4">
        <v>746</v>
      </c>
      <c r="K67" s="4">
        <v>11</v>
      </c>
      <c r="L67" s="5">
        <v>6608823</v>
      </c>
      <c r="M67" s="4">
        <v>746</v>
      </c>
      <c r="N67" s="4">
        <v>11</v>
      </c>
      <c r="O67" s="5">
        <v>6935722.3</v>
      </c>
      <c r="P67" s="4">
        <v>746</v>
      </c>
      <c r="Q67" s="4">
        <v>11</v>
      </c>
      <c r="R67" s="5">
        <v>6779652.41</v>
      </c>
      <c r="S67" s="4">
        <v>746</v>
      </c>
      <c r="T67" s="4">
        <v>11</v>
      </c>
      <c r="U67" s="5">
        <v>6437247.51</v>
      </c>
      <c r="V67" s="4">
        <v>746</v>
      </c>
      <c r="W67" s="4">
        <v>11</v>
      </c>
      <c r="X67" s="5">
        <v>6442186.16</v>
      </c>
      <c r="Y67" s="4">
        <v>746</v>
      </c>
      <c r="Z67" s="4">
        <v>11</v>
      </c>
      <c r="AA67" s="5">
        <v>4014078.1000000006</v>
      </c>
      <c r="AB67" s="4">
        <v>744</v>
      </c>
      <c r="AC67" s="4">
        <v>11</v>
      </c>
      <c r="AD67" s="5"/>
      <c r="AE67" s="4"/>
      <c r="AF67" s="4"/>
      <c r="AG67" s="5"/>
      <c r="AH67" s="4"/>
      <c r="AI67" s="4"/>
      <c r="AJ67" s="5"/>
      <c r="AK67" s="4"/>
      <c r="AL67" s="4"/>
      <c r="AM67" s="49">
        <f t="shared" si="0"/>
        <v>57497773.73</v>
      </c>
      <c r="AN67" s="49"/>
      <c r="AO67" s="49"/>
    </row>
    <row r="68" spans="1:41" ht="12">
      <c r="A68" s="8"/>
      <c r="B68" s="42"/>
      <c r="C68" s="5"/>
      <c r="D68" s="4"/>
      <c r="E68" s="4"/>
      <c r="F68" s="5"/>
      <c r="G68" s="4"/>
      <c r="H68" s="4"/>
      <c r="I68" s="17"/>
      <c r="J68" s="18"/>
      <c r="K68" s="18"/>
      <c r="L68" s="5"/>
      <c r="M68" s="4"/>
      <c r="N68" s="4"/>
      <c r="O68" s="5"/>
      <c r="P68" s="4"/>
      <c r="Q68" s="4"/>
      <c r="R68" s="5"/>
      <c r="S68" s="4"/>
      <c r="T68" s="4"/>
      <c r="U68" s="5"/>
      <c r="V68" s="4"/>
      <c r="W68" s="4"/>
      <c r="X68" s="5"/>
      <c r="Y68" s="4"/>
      <c r="Z68" s="4"/>
      <c r="AA68" s="5"/>
      <c r="AB68" s="4"/>
      <c r="AC68" s="4"/>
      <c r="AD68" s="5"/>
      <c r="AE68" s="4"/>
      <c r="AF68" s="4"/>
      <c r="AG68" s="5"/>
      <c r="AH68" s="4"/>
      <c r="AI68" s="4"/>
      <c r="AJ68" s="5"/>
      <c r="AK68" s="4"/>
      <c r="AL68" s="4"/>
      <c r="AM68" s="49"/>
      <c r="AN68" s="49"/>
      <c r="AO68" s="49"/>
    </row>
    <row r="69" spans="1:39" ht="12">
      <c r="A69" s="8"/>
      <c r="B69" s="42"/>
      <c r="C69" s="17"/>
      <c r="D69" s="17"/>
      <c r="E69" s="17"/>
      <c r="AM69" s="41"/>
    </row>
    <row r="70" spans="3:40" s="20" customFormat="1" ht="12.75" thickBot="1">
      <c r="C70" s="51">
        <f>SUM(C11:C69)</f>
        <v>235729591.74999994</v>
      </c>
      <c r="D70" s="52">
        <f aca="true" t="shared" si="1" ref="D70:AL70">SUM(D11:D69)</f>
        <v>26458</v>
      </c>
      <c r="E70" s="52">
        <f t="shared" si="1"/>
        <v>492</v>
      </c>
      <c r="F70" s="51">
        <f t="shared" si="1"/>
        <v>244531431.76999995</v>
      </c>
      <c r="G70" s="52">
        <f t="shared" si="1"/>
        <v>26457</v>
      </c>
      <c r="H70" s="52">
        <f t="shared" si="1"/>
        <v>492</v>
      </c>
      <c r="I70" s="51">
        <f t="shared" si="1"/>
        <v>225165076.37000003</v>
      </c>
      <c r="J70" s="52">
        <f t="shared" si="1"/>
        <v>26476</v>
      </c>
      <c r="K70" s="52">
        <f t="shared" si="1"/>
        <v>492</v>
      </c>
      <c r="L70" s="51">
        <f t="shared" si="1"/>
        <v>234291077.06999996</v>
      </c>
      <c r="M70" s="52">
        <f t="shared" si="1"/>
        <v>26471</v>
      </c>
      <c r="N70" s="52">
        <f t="shared" si="1"/>
        <v>492</v>
      </c>
      <c r="O70" s="51">
        <f t="shared" si="1"/>
        <v>233092242.41</v>
      </c>
      <c r="P70" s="51">
        <f t="shared" si="1"/>
        <v>26473</v>
      </c>
      <c r="Q70" s="51">
        <f t="shared" si="1"/>
        <v>492</v>
      </c>
      <c r="R70" s="51">
        <f t="shared" si="1"/>
        <v>234380122.55</v>
      </c>
      <c r="S70" s="51">
        <f t="shared" si="1"/>
        <v>26472</v>
      </c>
      <c r="T70" s="51">
        <f t="shared" si="1"/>
        <v>492</v>
      </c>
      <c r="U70" s="51">
        <f t="shared" si="1"/>
        <v>224222482.57000005</v>
      </c>
      <c r="V70" s="51">
        <f t="shared" si="1"/>
        <v>26464</v>
      </c>
      <c r="W70" s="51">
        <f t="shared" si="1"/>
        <v>492</v>
      </c>
      <c r="X70" s="51">
        <f t="shared" si="1"/>
        <v>214893329.55999994</v>
      </c>
      <c r="Y70" s="51">
        <f t="shared" si="1"/>
        <v>26386</v>
      </c>
      <c r="Z70" s="51">
        <f t="shared" si="1"/>
        <v>491</v>
      </c>
      <c r="AA70" s="51">
        <f t="shared" si="1"/>
        <v>141885235.78999996</v>
      </c>
      <c r="AB70" s="51">
        <f t="shared" si="1"/>
        <v>26412</v>
      </c>
      <c r="AC70" s="51">
        <f t="shared" si="1"/>
        <v>490</v>
      </c>
      <c r="AD70" s="51">
        <f t="shared" si="1"/>
        <v>0</v>
      </c>
      <c r="AE70" s="51">
        <f t="shared" si="1"/>
        <v>0</v>
      </c>
      <c r="AF70" s="51">
        <f t="shared" si="1"/>
        <v>0</v>
      </c>
      <c r="AG70" s="51">
        <f>SUM(AG11:AG69)</f>
        <v>0</v>
      </c>
      <c r="AH70" s="51">
        <f t="shared" si="1"/>
        <v>0</v>
      </c>
      <c r="AI70" s="51">
        <f t="shared" si="1"/>
        <v>0</v>
      </c>
      <c r="AJ70" s="51">
        <f t="shared" si="1"/>
        <v>0</v>
      </c>
      <c r="AK70" s="51">
        <f t="shared" si="1"/>
        <v>0</v>
      </c>
      <c r="AL70" s="51">
        <f t="shared" si="1"/>
        <v>0</v>
      </c>
      <c r="AM70" s="51">
        <f>SUM(AM11:AM67)</f>
        <v>1988190589.84</v>
      </c>
      <c r="AN70" s="58"/>
    </row>
    <row r="71" spans="3:39" ht="12.75" thickTop="1">
      <c r="C71" s="50"/>
      <c r="D71" s="50"/>
      <c r="E71" s="50"/>
      <c r="F71" s="50"/>
      <c r="G71" s="50"/>
      <c r="H71" s="50"/>
      <c r="I71" s="50"/>
      <c r="J71" s="50"/>
      <c r="K71" s="50"/>
      <c r="L71" s="74"/>
      <c r="M71" s="74"/>
      <c r="N71" s="74"/>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row>
    <row r="72" spans="12:39" ht="12">
      <c r="L72" s="41"/>
      <c r="M72" s="41"/>
      <c r="N72" s="41"/>
      <c r="AM72" s="17"/>
    </row>
    <row r="73" spans="3:39" ht="12">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row>
    <row r="74" spans="1:39" ht="12">
      <c r="A74" s="56" t="s">
        <v>116</v>
      </c>
      <c r="O74" s="41"/>
      <c r="P74" s="41"/>
      <c r="Q74" s="41"/>
      <c r="AM74" s="17"/>
    </row>
    <row r="75" ht="12">
      <c r="AM75" s="41"/>
    </row>
    <row r="76" spans="1:2" ht="12.75">
      <c r="A76" s="44" t="s">
        <v>89</v>
      </c>
      <c r="B76" s="59" t="s">
        <v>90</v>
      </c>
    </row>
    <row r="77" spans="1:2" ht="12.75">
      <c r="A77" s="44"/>
      <c r="B77" s="7" t="s">
        <v>91</v>
      </c>
    </row>
    <row r="78" spans="1:2" ht="12.75">
      <c r="A78"/>
      <c r="B78" s="7" t="s">
        <v>92</v>
      </c>
    </row>
    <row r="79" spans="1:2" ht="12.75">
      <c r="A79"/>
      <c r="B79" s="7" t="s">
        <v>93</v>
      </c>
    </row>
    <row r="80" spans="1:2" ht="12.75">
      <c r="A80" s="44"/>
      <c r="B80" s="7" t="s">
        <v>94</v>
      </c>
    </row>
    <row r="81" spans="1:2" ht="12.75">
      <c r="A81"/>
      <c r="B81" s="7" t="s">
        <v>95</v>
      </c>
    </row>
    <row r="82" spans="1:2" ht="12.75">
      <c r="A82"/>
      <c r="B82" s="7" t="s">
        <v>96</v>
      </c>
    </row>
    <row r="83" spans="1:2" ht="12.75">
      <c r="A83"/>
      <c r="B83" s="7" t="s">
        <v>97</v>
      </c>
    </row>
    <row r="84" spans="1:2" ht="12.75">
      <c r="A84"/>
      <c r="B84" s="7" t="s">
        <v>98</v>
      </c>
    </row>
    <row r="85" spans="1:2" ht="12.75">
      <c r="A85"/>
      <c r="B85" s="7" t="s">
        <v>99</v>
      </c>
    </row>
    <row r="86" spans="1:2" ht="12.75">
      <c r="A86"/>
      <c r="B86" s="7" t="s">
        <v>100</v>
      </c>
    </row>
    <row r="87" spans="1:2" ht="12.75">
      <c r="A87"/>
      <c r="B87" s="7" t="s">
        <v>101</v>
      </c>
    </row>
  </sheetData>
  <sheetProtection/>
  <mergeCells count="12">
    <mergeCell ref="C9:E9"/>
    <mergeCell ref="F9:H9"/>
    <mergeCell ref="I9:K9"/>
    <mergeCell ref="L9:N9"/>
    <mergeCell ref="O9:Q9"/>
    <mergeCell ref="R9:T9"/>
    <mergeCell ref="U9:W9"/>
    <mergeCell ref="X9:Z9"/>
    <mergeCell ref="AA9:AC9"/>
    <mergeCell ref="AD9:AF9"/>
    <mergeCell ref="AG9:AI9"/>
    <mergeCell ref="AJ9:AL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FF99FF"/>
  </sheetPr>
  <dimension ref="A7:AO87"/>
  <sheetViews>
    <sheetView zoomScalePageLayoutView="0" workbookViewId="0" topLeftCell="A1">
      <selection activeCell="D82" sqref="D82"/>
    </sheetView>
  </sheetViews>
  <sheetFormatPr defaultColWidth="8.8515625" defaultRowHeight="12.75"/>
  <cols>
    <col min="1" max="1" width="43.00390625" style="16" customWidth="1"/>
    <col min="2" max="2" width="10.7109375" style="16" bestFit="1" customWidth="1"/>
    <col min="3" max="3" width="14.57421875" style="16" bestFit="1" customWidth="1"/>
    <col min="4" max="4" width="13.140625" style="16" bestFit="1" customWidth="1"/>
    <col min="5" max="5" width="13.7109375" style="16" bestFit="1" customWidth="1"/>
    <col min="6" max="6" width="14.140625" style="16" bestFit="1" customWidth="1"/>
    <col min="7" max="7" width="13.140625" style="16" bestFit="1" customWidth="1"/>
    <col min="8" max="8" width="13.7109375" style="16" bestFit="1" customWidth="1"/>
    <col min="9" max="9" width="14.140625" style="16" bestFit="1" customWidth="1"/>
    <col min="10" max="10" width="13.140625" style="16" bestFit="1" customWidth="1"/>
    <col min="11" max="11" width="13.7109375" style="16" bestFit="1" customWidth="1"/>
    <col min="12" max="12" width="14.57421875" style="16" bestFit="1" customWidth="1"/>
    <col min="13" max="13" width="13.140625" style="16" bestFit="1" customWidth="1"/>
    <col min="14" max="14" width="13.7109375" style="16" bestFit="1" customWidth="1"/>
    <col min="15" max="15" width="14.140625" style="16" bestFit="1" customWidth="1"/>
    <col min="16" max="16" width="13.140625" style="16" bestFit="1" customWidth="1"/>
    <col min="17" max="17" width="13.7109375" style="16" bestFit="1" customWidth="1"/>
    <col min="18" max="18" width="14.140625" style="16" bestFit="1" customWidth="1"/>
    <col min="19" max="19" width="13.140625" style="16" bestFit="1" customWidth="1"/>
    <col min="20" max="20" width="13.7109375" style="16" bestFit="1" customWidth="1"/>
    <col min="21" max="21" width="14.140625" style="16" bestFit="1" customWidth="1"/>
    <col min="22" max="22" width="13.140625" style="16" bestFit="1" customWidth="1"/>
    <col min="23" max="23" width="13.7109375" style="16" bestFit="1" customWidth="1"/>
    <col min="24" max="24" width="14.140625" style="16" bestFit="1" customWidth="1"/>
    <col min="25" max="25" width="13.140625" style="16" bestFit="1" customWidth="1"/>
    <col min="26" max="26" width="13.7109375" style="16" bestFit="1" customWidth="1"/>
    <col min="27" max="27" width="14.140625" style="16" bestFit="1" customWidth="1"/>
    <col min="28" max="28" width="13.140625" style="16" bestFit="1" customWidth="1"/>
    <col min="29" max="29" width="13.7109375" style="16" bestFit="1" customWidth="1"/>
    <col min="30" max="30" width="14.140625" style="16" bestFit="1" customWidth="1"/>
    <col min="31" max="31" width="13.140625" style="16" bestFit="1" customWidth="1"/>
    <col min="32" max="32" width="13.7109375" style="16" bestFit="1" customWidth="1"/>
    <col min="33" max="33" width="14.140625" style="16" bestFit="1" customWidth="1"/>
    <col min="34" max="34" width="13.140625" style="16" bestFit="1" customWidth="1"/>
    <col min="35" max="35" width="13.7109375" style="16" bestFit="1" customWidth="1"/>
    <col min="36" max="36" width="14.57421875" style="16" bestFit="1" customWidth="1"/>
    <col min="37" max="37" width="13.140625" style="16" bestFit="1" customWidth="1"/>
    <col min="38" max="38" width="13.7109375" style="16" bestFit="1" customWidth="1"/>
    <col min="39" max="39" width="16.00390625" style="16" bestFit="1" customWidth="1"/>
    <col min="40" max="40" width="22.57421875" style="16" bestFit="1" customWidth="1"/>
    <col min="41" max="41" width="13.140625" style="16" bestFit="1" customWidth="1"/>
    <col min="42" max="16384" width="8.8515625" style="16" customWidth="1"/>
  </cols>
  <sheetData>
    <row r="1" s="53" customFormat="1" ht="12"/>
    <row r="2" s="54" customFormat="1" ht="12"/>
    <row r="3" s="54" customFormat="1" ht="12"/>
    <row r="4" s="54" customFormat="1" ht="12"/>
    <row r="5" s="54" customFormat="1" ht="12"/>
    <row r="6" s="54" customFormat="1" ht="12"/>
    <row r="7" s="53" customFormat="1" ht="26.25">
      <c r="A7" s="55" t="s">
        <v>77</v>
      </c>
    </row>
    <row r="8" s="53" customFormat="1" ht="8.25" customHeight="1"/>
    <row r="9" spans="1:39" s="19" customFormat="1" ht="12.75" customHeight="1">
      <c r="A9" s="45"/>
      <c r="B9" s="45"/>
      <c r="C9" s="103">
        <v>43282</v>
      </c>
      <c r="D9" s="103"/>
      <c r="E9" s="103"/>
      <c r="F9" s="103">
        <v>43313</v>
      </c>
      <c r="G9" s="103"/>
      <c r="H9" s="103"/>
      <c r="I9" s="103">
        <v>43344</v>
      </c>
      <c r="J9" s="103"/>
      <c r="K9" s="103"/>
      <c r="L9" s="103">
        <v>43374</v>
      </c>
      <c r="M9" s="103"/>
      <c r="N9" s="103"/>
      <c r="O9" s="103">
        <v>43405</v>
      </c>
      <c r="P9" s="103"/>
      <c r="Q9" s="103"/>
      <c r="R9" s="103">
        <v>43435</v>
      </c>
      <c r="S9" s="103"/>
      <c r="T9" s="103"/>
      <c r="U9" s="103">
        <v>43466</v>
      </c>
      <c r="V9" s="103"/>
      <c r="W9" s="103"/>
      <c r="X9" s="103">
        <v>43497</v>
      </c>
      <c r="Y9" s="103"/>
      <c r="Z9" s="103"/>
      <c r="AA9" s="103">
        <v>43525</v>
      </c>
      <c r="AB9" s="103"/>
      <c r="AC9" s="103"/>
      <c r="AD9" s="103">
        <v>43556</v>
      </c>
      <c r="AE9" s="103"/>
      <c r="AF9" s="103"/>
      <c r="AG9" s="103">
        <v>43586</v>
      </c>
      <c r="AH9" s="103"/>
      <c r="AI9" s="103"/>
      <c r="AJ9" s="103">
        <v>43617</v>
      </c>
      <c r="AK9" s="103"/>
      <c r="AL9" s="103"/>
      <c r="AM9" s="46" t="s">
        <v>111</v>
      </c>
    </row>
    <row r="10" spans="1:39" s="19" customFormat="1" ht="12">
      <c r="A10" s="47" t="s">
        <v>6</v>
      </c>
      <c r="B10" s="47" t="s">
        <v>2</v>
      </c>
      <c r="C10" s="48" t="s">
        <v>3</v>
      </c>
      <c r="D10" s="48" t="s">
        <v>5</v>
      </c>
      <c r="E10" s="48" t="s">
        <v>4</v>
      </c>
      <c r="F10" s="48" t="s">
        <v>3</v>
      </c>
      <c r="G10" s="48" t="s">
        <v>5</v>
      </c>
      <c r="H10" s="48" t="s">
        <v>4</v>
      </c>
      <c r="I10" s="48" t="s">
        <v>3</v>
      </c>
      <c r="J10" s="48" t="s">
        <v>5</v>
      </c>
      <c r="K10" s="48" t="s">
        <v>4</v>
      </c>
      <c r="L10" s="48" t="s">
        <v>3</v>
      </c>
      <c r="M10" s="48" t="s">
        <v>5</v>
      </c>
      <c r="N10" s="48" t="s">
        <v>4</v>
      </c>
      <c r="O10" s="48" t="s">
        <v>3</v>
      </c>
      <c r="P10" s="48" t="s">
        <v>5</v>
      </c>
      <c r="Q10" s="48" t="s">
        <v>4</v>
      </c>
      <c r="R10" s="48" t="s">
        <v>3</v>
      </c>
      <c r="S10" s="48" t="s">
        <v>5</v>
      </c>
      <c r="T10" s="48" t="s">
        <v>4</v>
      </c>
      <c r="U10" s="48" t="s">
        <v>3</v>
      </c>
      <c r="V10" s="48" t="s">
        <v>5</v>
      </c>
      <c r="W10" s="48" t="s">
        <v>4</v>
      </c>
      <c r="X10" s="48" t="s">
        <v>3</v>
      </c>
      <c r="Y10" s="48" t="s">
        <v>5</v>
      </c>
      <c r="Z10" s="48" t="s">
        <v>4</v>
      </c>
      <c r="AA10" s="48" t="s">
        <v>3</v>
      </c>
      <c r="AB10" s="48" t="s">
        <v>5</v>
      </c>
      <c r="AC10" s="48" t="s">
        <v>4</v>
      </c>
      <c r="AD10" s="48" t="s">
        <v>3</v>
      </c>
      <c r="AE10" s="48" t="s">
        <v>5</v>
      </c>
      <c r="AF10" s="48" t="s">
        <v>4</v>
      </c>
      <c r="AG10" s="48" t="s">
        <v>3</v>
      </c>
      <c r="AH10" s="48" t="s">
        <v>5</v>
      </c>
      <c r="AI10" s="48" t="s">
        <v>4</v>
      </c>
      <c r="AJ10" s="48" t="s">
        <v>3</v>
      </c>
      <c r="AK10" s="48" t="s">
        <v>5</v>
      </c>
      <c r="AL10" s="48" t="s">
        <v>4</v>
      </c>
      <c r="AM10" s="48" t="s">
        <v>3</v>
      </c>
    </row>
    <row r="11" spans="1:41" s="8" customFormat="1" ht="12">
      <c r="A11" s="8" t="s">
        <v>79</v>
      </c>
      <c r="B11" s="42" t="s">
        <v>0</v>
      </c>
      <c r="C11" s="5">
        <v>10767149.100000001</v>
      </c>
      <c r="D11" s="4">
        <v>781</v>
      </c>
      <c r="E11" s="4">
        <v>12</v>
      </c>
      <c r="F11" s="5">
        <v>10766049.64</v>
      </c>
      <c r="G11" s="4">
        <v>781</v>
      </c>
      <c r="H11" s="4">
        <v>12</v>
      </c>
      <c r="I11" s="5">
        <v>10535613.82</v>
      </c>
      <c r="J11" s="4">
        <v>781</v>
      </c>
      <c r="K11" s="4">
        <v>12</v>
      </c>
      <c r="L11" s="5">
        <v>10154780.5</v>
      </c>
      <c r="M11" s="4">
        <v>781</v>
      </c>
      <c r="N11" s="4">
        <v>12</v>
      </c>
      <c r="O11" s="5">
        <v>10147905.940000001</v>
      </c>
      <c r="P11" s="4">
        <v>781</v>
      </c>
      <c r="Q11" s="4">
        <v>12</v>
      </c>
      <c r="R11" s="5">
        <v>10469504.26</v>
      </c>
      <c r="S11" s="4">
        <v>781</v>
      </c>
      <c r="T11" s="4">
        <v>12</v>
      </c>
      <c r="U11" s="5">
        <v>9302280.44</v>
      </c>
      <c r="V11" s="4">
        <v>781</v>
      </c>
      <c r="W11" s="4">
        <v>12</v>
      </c>
      <c r="X11" s="5">
        <v>9092490.000000002</v>
      </c>
      <c r="Y11" s="4">
        <v>781</v>
      </c>
      <c r="Z11" s="4">
        <v>12</v>
      </c>
      <c r="AA11" s="5">
        <v>10169594.019999998</v>
      </c>
      <c r="AB11" s="4">
        <v>781</v>
      </c>
      <c r="AC11" s="4">
        <v>12</v>
      </c>
      <c r="AD11" s="5">
        <v>9681350.929999998</v>
      </c>
      <c r="AE11" s="4">
        <v>781</v>
      </c>
      <c r="AF11" s="4">
        <v>12</v>
      </c>
      <c r="AG11" s="5">
        <v>9987710.719999999</v>
      </c>
      <c r="AH11" s="4">
        <v>781</v>
      </c>
      <c r="AI11" s="4">
        <v>12</v>
      </c>
      <c r="AJ11" s="5">
        <v>9631826.62</v>
      </c>
      <c r="AK11" s="4">
        <v>781</v>
      </c>
      <c r="AL11" s="4">
        <v>12</v>
      </c>
      <c r="AM11" s="49">
        <f>+C11+F11+I11+L11+O11+R11+U11+X11+AA11+AD11+AG11+AJ11</f>
        <v>120706255.99</v>
      </c>
      <c r="AN11" s="49"/>
      <c r="AO11" s="49"/>
    </row>
    <row r="12" spans="1:41" s="8" customFormat="1" ht="12">
      <c r="A12" s="8" t="s">
        <v>80</v>
      </c>
      <c r="B12" s="42" t="s">
        <v>1</v>
      </c>
      <c r="C12" s="5">
        <v>766382.5900000001</v>
      </c>
      <c r="D12" s="4">
        <v>168</v>
      </c>
      <c r="E12" s="4">
        <v>4</v>
      </c>
      <c r="F12" s="5">
        <v>799151.2</v>
      </c>
      <c r="G12" s="4">
        <v>166</v>
      </c>
      <c r="H12" s="4">
        <v>4</v>
      </c>
      <c r="I12" s="5">
        <v>757077.77</v>
      </c>
      <c r="J12" s="4">
        <v>168</v>
      </c>
      <c r="K12" s="4">
        <v>4</v>
      </c>
      <c r="L12" s="5">
        <v>823220.74</v>
      </c>
      <c r="M12" s="4">
        <v>168</v>
      </c>
      <c r="N12" s="4">
        <v>4</v>
      </c>
      <c r="O12" s="5">
        <v>835094.47</v>
      </c>
      <c r="P12" s="4">
        <v>168</v>
      </c>
      <c r="Q12" s="4">
        <v>4</v>
      </c>
      <c r="R12" s="5">
        <v>742097.6499999999</v>
      </c>
      <c r="S12" s="4">
        <v>168</v>
      </c>
      <c r="T12" s="4">
        <v>4</v>
      </c>
      <c r="U12" s="5">
        <v>774910.67</v>
      </c>
      <c r="V12" s="4">
        <v>168</v>
      </c>
      <c r="W12" s="4">
        <v>4</v>
      </c>
      <c r="X12" s="5">
        <v>666346.55</v>
      </c>
      <c r="Y12" s="4">
        <v>168</v>
      </c>
      <c r="Z12" s="4">
        <v>4</v>
      </c>
      <c r="AA12" s="5">
        <v>803207.98</v>
      </c>
      <c r="AB12" s="4">
        <v>168</v>
      </c>
      <c r="AC12" s="4">
        <v>4</v>
      </c>
      <c r="AD12" s="5">
        <v>745755.54</v>
      </c>
      <c r="AE12" s="4">
        <v>168</v>
      </c>
      <c r="AF12" s="4">
        <v>4</v>
      </c>
      <c r="AG12" s="5">
        <v>729039.39</v>
      </c>
      <c r="AH12" s="4">
        <v>168</v>
      </c>
      <c r="AI12" s="4">
        <v>4</v>
      </c>
      <c r="AJ12" s="5">
        <v>758299.8300000001</v>
      </c>
      <c r="AK12" s="4">
        <v>168</v>
      </c>
      <c r="AL12" s="4">
        <v>4</v>
      </c>
      <c r="AM12" s="49">
        <f aca="true" t="shared" si="0" ref="AM12:AM67">+C12+F12+I12+L12+O12+R12+U12+X12+AA12+AD12+AG12+AJ12</f>
        <v>9200584.379999999</v>
      </c>
      <c r="AN12" s="49"/>
      <c r="AO12" s="49"/>
    </row>
    <row r="13" spans="1:41" s="8" customFormat="1" ht="12">
      <c r="A13" s="8" t="s">
        <v>81</v>
      </c>
      <c r="B13" s="42" t="s">
        <v>1</v>
      </c>
      <c r="C13" s="5">
        <v>10670473.879999999</v>
      </c>
      <c r="D13" s="4">
        <v>1302</v>
      </c>
      <c r="E13" s="4">
        <v>26</v>
      </c>
      <c r="F13" s="5">
        <v>10980245</v>
      </c>
      <c r="G13" s="4">
        <v>1305</v>
      </c>
      <c r="H13" s="4">
        <v>26</v>
      </c>
      <c r="I13" s="5">
        <v>10102225.639999997</v>
      </c>
      <c r="J13" s="4">
        <v>1305</v>
      </c>
      <c r="K13" s="4">
        <v>26</v>
      </c>
      <c r="L13" s="5">
        <v>10220504.129999999</v>
      </c>
      <c r="M13" s="4">
        <v>1305</v>
      </c>
      <c r="N13" s="4">
        <v>26</v>
      </c>
      <c r="O13" s="5">
        <v>10230486.910000002</v>
      </c>
      <c r="P13" s="4">
        <v>1305</v>
      </c>
      <c r="Q13" s="4">
        <v>26</v>
      </c>
      <c r="R13" s="5">
        <v>10241476.120000001</v>
      </c>
      <c r="S13" s="4">
        <v>1305</v>
      </c>
      <c r="T13" s="4">
        <v>26</v>
      </c>
      <c r="U13" s="5">
        <v>10240236.67</v>
      </c>
      <c r="V13" s="4">
        <v>1305</v>
      </c>
      <c r="W13" s="4">
        <v>26</v>
      </c>
      <c r="X13" s="5">
        <v>8873165.950000001</v>
      </c>
      <c r="Y13" s="4">
        <v>1305</v>
      </c>
      <c r="Z13" s="4">
        <v>26</v>
      </c>
      <c r="AA13" s="5">
        <v>10133709.439999996</v>
      </c>
      <c r="AB13" s="4">
        <v>1304</v>
      </c>
      <c r="AC13" s="4">
        <v>26</v>
      </c>
      <c r="AD13" s="5">
        <v>9367635.500000002</v>
      </c>
      <c r="AE13" s="4">
        <v>1305</v>
      </c>
      <c r="AF13" s="4">
        <v>26</v>
      </c>
      <c r="AG13" s="5">
        <v>9885211.040000001</v>
      </c>
      <c r="AH13" s="4">
        <v>1303</v>
      </c>
      <c r="AI13" s="4">
        <v>26</v>
      </c>
      <c r="AJ13" s="5">
        <v>9440064.530000001</v>
      </c>
      <c r="AK13" s="4">
        <v>1304</v>
      </c>
      <c r="AL13" s="4">
        <v>26</v>
      </c>
      <c r="AM13" s="49">
        <f t="shared" si="0"/>
        <v>120385434.81</v>
      </c>
      <c r="AN13" s="49"/>
      <c r="AO13" s="49"/>
    </row>
    <row r="14" spans="1:41" s="8" customFormat="1" ht="12">
      <c r="A14" s="8" t="s">
        <v>82</v>
      </c>
      <c r="B14" s="42" t="s">
        <v>1</v>
      </c>
      <c r="C14" s="5">
        <v>928500.8399999999</v>
      </c>
      <c r="D14" s="4">
        <v>167</v>
      </c>
      <c r="E14" s="4">
        <v>7</v>
      </c>
      <c r="F14" s="5">
        <v>950496.9500000001</v>
      </c>
      <c r="G14" s="4">
        <v>167</v>
      </c>
      <c r="H14" s="4">
        <v>7</v>
      </c>
      <c r="I14" s="5">
        <v>890110</v>
      </c>
      <c r="J14" s="4">
        <v>167</v>
      </c>
      <c r="K14" s="4">
        <v>7</v>
      </c>
      <c r="L14" s="5">
        <v>922018.5399999999</v>
      </c>
      <c r="M14" s="4">
        <v>167</v>
      </c>
      <c r="N14" s="4">
        <v>7</v>
      </c>
      <c r="O14" s="5">
        <v>864008.2</v>
      </c>
      <c r="P14" s="4">
        <v>167</v>
      </c>
      <c r="Q14" s="4">
        <v>7</v>
      </c>
      <c r="R14" s="5">
        <v>832965.0799999998</v>
      </c>
      <c r="S14" s="4">
        <v>167</v>
      </c>
      <c r="T14" s="4">
        <v>7</v>
      </c>
      <c r="U14" s="5">
        <v>854938.9</v>
      </c>
      <c r="V14" s="4">
        <v>167</v>
      </c>
      <c r="W14" s="4">
        <v>7</v>
      </c>
      <c r="X14" s="5">
        <v>817648.09</v>
      </c>
      <c r="Y14" s="4">
        <v>167</v>
      </c>
      <c r="Z14" s="4">
        <v>7</v>
      </c>
      <c r="AA14" s="5">
        <v>959446.64</v>
      </c>
      <c r="AB14" s="4">
        <v>167</v>
      </c>
      <c r="AC14" s="4">
        <v>7</v>
      </c>
      <c r="AD14" s="5">
        <v>834772.59</v>
      </c>
      <c r="AE14" s="4">
        <v>167</v>
      </c>
      <c r="AF14" s="4">
        <v>7</v>
      </c>
      <c r="AG14" s="5">
        <v>990991.35</v>
      </c>
      <c r="AH14" s="4">
        <v>167</v>
      </c>
      <c r="AI14" s="4">
        <v>7</v>
      </c>
      <c r="AJ14" s="5">
        <v>905722.24</v>
      </c>
      <c r="AK14" s="4">
        <v>167</v>
      </c>
      <c r="AL14" s="4">
        <v>7</v>
      </c>
      <c r="AM14" s="49">
        <f t="shared" si="0"/>
        <v>10751619.42</v>
      </c>
      <c r="AN14" s="49"/>
      <c r="AO14" s="49"/>
    </row>
    <row r="15" spans="1:41" s="8" customFormat="1" ht="12">
      <c r="A15" s="8" t="s">
        <v>83</v>
      </c>
      <c r="B15" s="42" t="s">
        <v>1</v>
      </c>
      <c r="C15" s="5">
        <v>1079387.17</v>
      </c>
      <c r="D15" s="4">
        <v>160</v>
      </c>
      <c r="E15" s="4">
        <v>5</v>
      </c>
      <c r="F15" s="5">
        <v>1085201.91</v>
      </c>
      <c r="G15" s="4">
        <v>160</v>
      </c>
      <c r="H15" s="4">
        <v>5</v>
      </c>
      <c r="I15" s="5">
        <v>975102.72</v>
      </c>
      <c r="J15" s="4">
        <v>160</v>
      </c>
      <c r="K15" s="4">
        <v>5</v>
      </c>
      <c r="L15" s="5">
        <v>1126054.39</v>
      </c>
      <c r="M15" s="4">
        <v>160</v>
      </c>
      <c r="N15" s="4">
        <v>5</v>
      </c>
      <c r="O15" s="5">
        <v>1055561.23</v>
      </c>
      <c r="P15" s="4">
        <v>160</v>
      </c>
      <c r="Q15" s="4">
        <v>5</v>
      </c>
      <c r="R15" s="5">
        <v>984284.17</v>
      </c>
      <c r="S15" s="4">
        <v>160</v>
      </c>
      <c r="T15" s="4">
        <v>5</v>
      </c>
      <c r="U15" s="5">
        <v>936021.04</v>
      </c>
      <c r="V15" s="4">
        <v>160</v>
      </c>
      <c r="W15" s="4">
        <v>5</v>
      </c>
      <c r="X15" s="5">
        <v>955152.38</v>
      </c>
      <c r="Y15" s="4">
        <v>160</v>
      </c>
      <c r="Z15" s="4">
        <v>5</v>
      </c>
      <c r="AA15" s="5">
        <v>1003393.11</v>
      </c>
      <c r="AB15" s="4">
        <v>158</v>
      </c>
      <c r="AC15" s="4">
        <v>5</v>
      </c>
      <c r="AD15" s="5">
        <v>1007542.4400000001</v>
      </c>
      <c r="AE15" s="4">
        <v>160</v>
      </c>
      <c r="AF15" s="4">
        <v>5</v>
      </c>
      <c r="AG15" s="5">
        <v>1083678.7000000002</v>
      </c>
      <c r="AH15" s="4">
        <v>160</v>
      </c>
      <c r="AI15" s="4">
        <v>5</v>
      </c>
      <c r="AJ15" s="5">
        <v>1049364.56</v>
      </c>
      <c r="AK15" s="4">
        <v>160</v>
      </c>
      <c r="AL15" s="4">
        <v>5</v>
      </c>
      <c r="AM15" s="49">
        <f t="shared" si="0"/>
        <v>12340743.819999998</v>
      </c>
      <c r="AN15" s="49"/>
      <c r="AO15" s="49"/>
    </row>
    <row r="16" spans="1:41" s="8" customFormat="1" ht="12">
      <c r="A16" s="8" t="s">
        <v>54</v>
      </c>
      <c r="B16" s="42" t="s">
        <v>1</v>
      </c>
      <c r="C16" s="5">
        <v>919639.29</v>
      </c>
      <c r="D16" s="4">
        <v>129</v>
      </c>
      <c r="E16" s="4">
        <v>3</v>
      </c>
      <c r="F16" s="5">
        <v>966889.58</v>
      </c>
      <c r="G16" s="4">
        <v>129</v>
      </c>
      <c r="H16" s="4">
        <v>3</v>
      </c>
      <c r="I16" s="5">
        <v>824134.3600000001</v>
      </c>
      <c r="J16" s="4">
        <v>129</v>
      </c>
      <c r="K16" s="4">
        <v>3</v>
      </c>
      <c r="L16" s="5">
        <v>921430.53</v>
      </c>
      <c r="M16" s="4">
        <v>129</v>
      </c>
      <c r="N16" s="4">
        <v>3</v>
      </c>
      <c r="O16" s="5">
        <v>895092.95</v>
      </c>
      <c r="P16" s="4">
        <v>129</v>
      </c>
      <c r="Q16" s="4">
        <v>3</v>
      </c>
      <c r="R16" s="5">
        <v>895379.06</v>
      </c>
      <c r="S16" s="4">
        <v>129</v>
      </c>
      <c r="T16" s="4">
        <v>3</v>
      </c>
      <c r="U16" s="5">
        <v>822094.05</v>
      </c>
      <c r="V16" s="4">
        <v>129</v>
      </c>
      <c r="W16" s="4">
        <v>3</v>
      </c>
      <c r="X16" s="5">
        <v>732495.1799999999</v>
      </c>
      <c r="Y16" s="4">
        <v>129</v>
      </c>
      <c r="Z16" s="4">
        <v>3</v>
      </c>
      <c r="AA16" s="5">
        <v>812857.77</v>
      </c>
      <c r="AB16" s="4">
        <v>129</v>
      </c>
      <c r="AC16" s="4">
        <v>3</v>
      </c>
      <c r="AD16" s="5">
        <v>862507.9</v>
      </c>
      <c r="AE16" s="4">
        <v>129</v>
      </c>
      <c r="AF16" s="4">
        <v>3</v>
      </c>
      <c r="AG16" s="5">
        <v>946209.24</v>
      </c>
      <c r="AH16" s="4">
        <v>129</v>
      </c>
      <c r="AI16" s="4">
        <v>3</v>
      </c>
      <c r="AJ16" s="5">
        <v>849966.09</v>
      </c>
      <c r="AK16" s="4">
        <v>129</v>
      </c>
      <c r="AL16" s="4">
        <v>3</v>
      </c>
      <c r="AM16" s="49">
        <f t="shared" si="0"/>
        <v>10448696.000000002</v>
      </c>
      <c r="AN16" s="49"/>
      <c r="AO16" s="49"/>
    </row>
    <row r="17" spans="1:41" s="8" customFormat="1" ht="12">
      <c r="A17" s="8" t="s">
        <v>84</v>
      </c>
      <c r="B17" s="42" t="s">
        <v>1</v>
      </c>
      <c r="C17" s="5">
        <v>2003521.6</v>
      </c>
      <c r="D17" s="4">
        <v>293</v>
      </c>
      <c r="E17" s="4">
        <v>7</v>
      </c>
      <c r="F17" s="5">
        <v>2098661.4400000004</v>
      </c>
      <c r="G17" s="4">
        <v>293</v>
      </c>
      <c r="H17" s="4">
        <v>7</v>
      </c>
      <c r="I17" s="5">
        <v>1983287.2599999998</v>
      </c>
      <c r="J17" s="4">
        <v>293</v>
      </c>
      <c r="K17" s="4">
        <v>7</v>
      </c>
      <c r="L17" s="5">
        <v>1877662.2</v>
      </c>
      <c r="M17" s="4">
        <v>293</v>
      </c>
      <c r="N17" s="4">
        <v>7</v>
      </c>
      <c r="O17" s="5">
        <v>1830208.01</v>
      </c>
      <c r="P17" s="4">
        <v>293</v>
      </c>
      <c r="Q17" s="4">
        <v>7</v>
      </c>
      <c r="R17" s="5">
        <v>1901708.3200000003</v>
      </c>
      <c r="S17" s="4">
        <v>293</v>
      </c>
      <c r="T17" s="4">
        <v>7</v>
      </c>
      <c r="U17" s="5">
        <v>1763449.8599999999</v>
      </c>
      <c r="V17" s="4">
        <v>293</v>
      </c>
      <c r="W17" s="4">
        <v>7</v>
      </c>
      <c r="X17" s="5">
        <v>1566949.1600000001</v>
      </c>
      <c r="Y17" s="4">
        <v>293</v>
      </c>
      <c r="Z17" s="4">
        <v>7</v>
      </c>
      <c r="AA17" s="5">
        <v>1882070.98</v>
      </c>
      <c r="AB17" s="4">
        <v>293</v>
      </c>
      <c r="AC17" s="4">
        <v>7</v>
      </c>
      <c r="AD17" s="5">
        <v>1670267.33</v>
      </c>
      <c r="AE17" s="4">
        <v>269</v>
      </c>
      <c r="AF17" s="4">
        <v>6</v>
      </c>
      <c r="AG17" s="5">
        <v>1725671.14</v>
      </c>
      <c r="AH17" s="4">
        <v>269</v>
      </c>
      <c r="AI17" s="4">
        <v>6</v>
      </c>
      <c r="AJ17" s="5">
        <v>1616455.58</v>
      </c>
      <c r="AK17" s="4">
        <v>269</v>
      </c>
      <c r="AL17" s="4">
        <v>6</v>
      </c>
      <c r="AM17" s="49">
        <f t="shared" si="0"/>
        <v>21919912.880000003</v>
      </c>
      <c r="AN17" s="49"/>
      <c r="AO17" s="49"/>
    </row>
    <row r="18" spans="1:41" s="8" customFormat="1" ht="12">
      <c r="A18" s="8" t="s">
        <v>85</v>
      </c>
      <c r="B18" s="42" t="s">
        <v>1</v>
      </c>
      <c r="C18" s="5">
        <v>224281.3</v>
      </c>
      <c r="D18" s="4">
        <v>68</v>
      </c>
      <c r="E18" s="4">
        <v>3</v>
      </c>
      <c r="F18" s="5">
        <v>156538.22</v>
      </c>
      <c r="G18" s="4">
        <v>68</v>
      </c>
      <c r="H18" s="4">
        <v>3</v>
      </c>
      <c r="I18" s="5">
        <v>202778.98</v>
      </c>
      <c r="J18" s="4">
        <v>68</v>
      </c>
      <c r="K18" s="4">
        <v>3</v>
      </c>
      <c r="L18" s="5">
        <v>173965.37000000002</v>
      </c>
      <c r="M18" s="4">
        <v>68</v>
      </c>
      <c r="N18" s="4">
        <v>3</v>
      </c>
      <c r="O18" s="5">
        <v>179321.18</v>
      </c>
      <c r="P18" s="4">
        <v>68</v>
      </c>
      <c r="Q18" s="4">
        <v>3</v>
      </c>
      <c r="R18" s="5">
        <v>189432.87</v>
      </c>
      <c r="S18" s="4">
        <v>68</v>
      </c>
      <c r="T18" s="4">
        <v>3</v>
      </c>
      <c r="U18" s="5">
        <v>217009.49</v>
      </c>
      <c r="V18" s="4">
        <v>68</v>
      </c>
      <c r="W18" s="4">
        <v>3</v>
      </c>
      <c r="X18" s="5">
        <v>152587.44999999998</v>
      </c>
      <c r="Y18" s="4">
        <v>68</v>
      </c>
      <c r="Z18" s="4">
        <v>3</v>
      </c>
      <c r="AA18" s="5">
        <v>184839.06999999998</v>
      </c>
      <c r="AB18" s="4">
        <v>68</v>
      </c>
      <c r="AC18" s="4">
        <v>3</v>
      </c>
      <c r="AD18" s="5">
        <v>230089.21999999997</v>
      </c>
      <c r="AE18" s="4">
        <v>68</v>
      </c>
      <c r="AF18" s="4">
        <v>3</v>
      </c>
      <c r="AG18" s="5">
        <v>224660.8</v>
      </c>
      <c r="AH18" s="4">
        <v>68</v>
      </c>
      <c r="AI18" s="4">
        <v>3</v>
      </c>
      <c r="AJ18" s="5">
        <v>169098.09000000003</v>
      </c>
      <c r="AK18" s="4">
        <v>68</v>
      </c>
      <c r="AL18" s="4">
        <v>3</v>
      </c>
      <c r="AM18" s="49">
        <f t="shared" si="0"/>
        <v>2304602.0399999996</v>
      </c>
      <c r="AN18" s="49"/>
      <c r="AO18" s="49"/>
    </row>
    <row r="19" spans="1:41" s="8" customFormat="1" ht="12">
      <c r="A19" s="8" t="s">
        <v>86</v>
      </c>
      <c r="B19" s="42" t="s">
        <v>1</v>
      </c>
      <c r="C19" s="5">
        <v>962496.35</v>
      </c>
      <c r="D19" s="4">
        <v>240</v>
      </c>
      <c r="E19" s="4">
        <v>6</v>
      </c>
      <c r="F19" s="5">
        <v>942094.6000000001</v>
      </c>
      <c r="G19" s="4">
        <v>238</v>
      </c>
      <c r="H19" s="4">
        <v>6</v>
      </c>
      <c r="I19" s="5">
        <v>895649.51</v>
      </c>
      <c r="J19" s="4">
        <v>240</v>
      </c>
      <c r="K19" s="4">
        <v>6</v>
      </c>
      <c r="L19" s="5">
        <v>989387.39</v>
      </c>
      <c r="M19" s="4">
        <v>240</v>
      </c>
      <c r="N19" s="4">
        <v>6</v>
      </c>
      <c r="O19" s="5">
        <v>950990.85</v>
      </c>
      <c r="P19" s="4">
        <v>240</v>
      </c>
      <c r="Q19" s="4">
        <v>6</v>
      </c>
      <c r="R19" s="5">
        <v>968250.2000000001</v>
      </c>
      <c r="S19" s="4">
        <v>240</v>
      </c>
      <c r="T19" s="4">
        <v>6</v>
      </c>
      <c r="U19" s="5">
        <v>917767.78</v>
      </c>
      <c r="V19" s="4">
        <v>240</v>
      </c>
      <c r="W19" s="4">
        <v>6</v>
      </c>
      <c r="X19" s="5">
        <v>703898.3</v>
      </c>
      <c r="Y19" s="4">
        <v>212</v>
      </c>
      <c r="Z19" s="4">
        <v>6</v>
      </c>
      <c r="AA19" s="5">
        <v>903659.5499999999</v>
      </c>
      <c r="AB19" s="4">
        <v>231</v>
      </c>
      <c r="AC19" s="4">
        <v>6</v>
      </c>
      <c r="AD19" s="5">
        <v>957704.52</v>
      </c>
      <c r="AE19" s="4">
        <v>240</v>
      </c>
      <c r="AF19" s="4">
        <v>6</v>
      </c>
      <c r="AG19" s="5">
        <v>955833.06</v>
      </c>
      <c r="AH19" s="4">
        <v>239</v>
      </c>
      <c r="AI19" s="4">
        <v>6</v>
      </c>
      <c r="AJ19" s="5">
        <v>930166.7499999999</v>
      </c>
      <c r="AK19" s="4">
        <v>239</v>
      </c>
      <c r="AL19" s="4">
        <v>6</v>
      </c>
      <c r="AM19" s="49">
        <f t="shared" si="0"/>
        <v>11077898.860000001</v>
      </c>
      <c r="AN19" s="49"/>
      <c r="AO19" s="49"/>
    </row>
    <row r="20" spans="1:41" s="8" customFormat="1" ht="12">
      <c r="A20" s="8" t="s">
        <v>87</v>
      </c>
      <c r="B20" s="42" t="s">
        <v>1</v>
      </c>
      <c r="C20" s="5">
        <v>952441.83</v>
      </c>
      <c r="D20" s="4">
        <v>251</v>
      </c>
      <c r="E20" s="4">
        <v>5</v>
      </c>
      <c r="F20" s="5">
        <v>909703.7899999999</v>
      </c>
      <c r="G20" s="4">
        <v>254</v>
      </c>
      <c r="H20" s="4">
        <v>5</v>
      </c>
      <c r="I20" s="5">
        <v>814673.28</v>
      </c>
      <c r="J20" s="4">
        <v>254</v>
      </c>
      <c r="K20" s="4">
        <v>5</v>
      </c>
      <c r="L20" s="5">
        <v>907493.54</v>
      </c>
      <c r="M20" s="4">
        <v>254</v>
      </c>
      <c r="N20" s="4">
        <v>5</v>
      </c>
      <c r="O20" s="5">
        <v>855812.11</v>
      </c>
      <c r="P20" s="4">
        <v>254</v>
      </c>
      <c r="Q20" s="4">
        <v>5</v>
      </c>
      <c r="R20" s="5">
        <v>903616.0899999999</v>
      </c>
      <c r="S20" s="4">
        <v>254</v>
      </c>
      <c r="T20" s="4">
        <v>5</v>
      </c>
      <c r="U20" s="5">
        <v>947490.85</v>
      </c>
      <c r="V20" s="4">
        <v>254</v>
      </c>
      <c r="W20" s="4">
        <v>5</v>
      </c>
      <c r="X20" s="5">
        <v>819120.73</v>
      </c>
      <c r="Y20" s="4">
        <v>254</v>
      </c>
      <c r="Z20" s="4">
        <v>5</v>
      </c>
      <c r="AA20" s="5">
        <v>984238.85</v>
      </c>
      <c r="AB20" s="4">
        <v>254</v>
      </c>
      <c r="AC20" s="4">
        <v>5</v>
      </c>
      <c r="AD20" s="5">
        <v>909314.6599999999</v>
      </c>
      <c r="AE20" s="4">
        <v>254</v>
      </c>
      <c r="AF20" s="4">
        <v>5</v>
      </c>
      <c r="AG20" s="5">
        <v>911426.6000000001</v>
      </c>
      <c r="AH20" s="4">
        <v>254</v>
      </c>
      <c r="AI20" s="4">
        <v>5</v>
      </c>
      <c r="AJ20" s="5">
        <v>890010.21</v>
      </c>
      <c r="AK20" s="4">
        <v>254</v>
      </c>
      <c r="AL20" s="4">
        <v>5</v>
      </c>
      <c r="AM20" s="49">
        <f t="shared" si="0"/>
        <v>10805342.54</v>
      </c>
      <c r="AN20" s="49"/>
      <c r="AO20" s="49"/>
    </row>
    <row r="21" spans="1:41" s="8" customFormat="1" ht="12">
      <c r="A21" s="8" t="s">
        <v>88</v>
      </c>
      <c r="B21" s="42" t="s">
        <v>1</v>
      </c>
      <c r="C21" s="5">
        <v>1101799.9100000001</v>
      </c>
      <c r="D21" s="4">
        <v>195</v>
      </c>
      <c r="E21" s="4">
        <v>6</v>
      </c>
      <c r="F21" s="5">
        <v>1114324.5</v>
      </c>
      <c r="G21" s="4">
        <v>195</v>
      </c>
      <c r="H21" s="4">
        <v>6</v>
      </c>
      <c r="I21" s="5">
        <v>1073696.79</v>
      </c>
      <c r="J21" s="4">
        <v>195</v>
      </c>
      <c r="K21" s="4">
        <v>6</v>
      </c>
      <c r="L21" s="5">
        <v>1103169.3599999999</v>
      </c>
      <c r="M21" s="4">
        <v>195</v>
      </c>
      <c r="N21" s="4">
        <v>6</v>
      </c>
      <c r="O21" s="5">
        <v>1091476.61</v>
      </c>
      <c r="P21" s="4">
        <v>195</v>
      </c>
      <c r="Q21" s="4">
        <v>6</v>
      </c>
      <c r="R21" s="5">
        <v>1127782.63</v>
      </c>
      <c r="S21" s="4">
        <v>195</v>
      </c>
      <c r="T21" s="4">
        <v>6</v>
      </c>
      <c r="U21" s="5">
        <v>1131056.79</v>
      </c>
      <c r="V21" s="4">
        <v>195</v>
      </c>
      <c r="W21" s="4">
        <v>6</v>
      </c>
      <c r="X21" s="5">
        <v>1024050.72</v>
      </c>
      <c r="Y21" s="4">
        <v>195</v>
      </c>
      <c r="Z21" s="4">
        <v>6</v>
      </c>
      <c r="AA21" s="5">
        <v>1182969.63</v>
      </c>
      <c r="AB21" s="4">
        <v>195</v>
      </c>
      <c r="AC21" s="4">
        <v>6</v>
      </c>
      <c r="AD21" s="5">
        <v>1099051.98</v>
      </c>
      <c r="AE21" s="4">
        <v>195</v>
      </c>
      <c r="AF21" s="4">
        <v>6</v>
      </c>
      <c r="AG21" s="5">
        <v>1181686.6199999999</v>
      </c>
      <c r="AH21" s="4">
        <v>195</v>
      </c>
      <c r="AI21" s="4">
        <v>6</v>
      </c>
      <c r="AJ21" s="5">
        <v>1047873.4199999999</v>
      </c>
      <c r="AK21" s="4">
        <v>195</v>
      </c>
      <c r="AL21" s="4">
        <v>6</v>
      </c>
      <c r="AM21" s="49">
        <f t="shared" si="0"/>
        <v>13278938.96</v>
      </c>
      <c r="AN21" s="49"/>
      <c r="AO21" s="49"/>
    </row>
    <row r="22" spans="1:41" s="8" customFormat="1" ht="12">
      <c r="A22" s="8" t="s">
        <v>9</v>
      </c>
      <c r="B22" s="42" t="s">
        <v>1</v>
      </c>
      <c r="C22" s="5">
        <v>1908935.6400000001</v>
      </c>
      <c r="D22" s="4">
        <v>318</v>
      </c>
      <c r="E22" s="4">
        <v>7</v>
      </c>
      <c r="F22" s="5">
        <v>1845013.5099999998</v>
      </c>
      <c r="G22" s="4">
        <v>318</v>
      </c>
      <c r="H22" s="4">
        <v>7</v>
      </c>
      <c r="I22" s="5">
        <v>1812100.4799999997</v>
      </c>
      <c r="J22" s="4">
        <v>318</v>
      </c>
      <c r="K22" s="4">
        <v>7</v>
      </c>
      <c r="L22" s="5">
        <v>1806516.6800000002</v>
      </c>
      <c r="M22" s="4">
        <v>318</v>
      </c>
      <c r="N22" s="4">
        <v>7</v>
      </c>
      <c r="O22" s="5">
        <v>1871027.9900000002</v>
      </c>
      <c r="P22" s="4">
        <v>318</v>
      </c>
      <c r="Q22" s="4">
        <v>7</v>
      </c>
      <c r="R22" s="5">
        <v>1739015.65</v>
      </c>
      <c r="S22" s="4">
        <v>318</v>
      </c>
      <c r="T22" s="4">
        <v>7</v>
      </c>
      <c r="U22" s="5">
        <v>1808134.1099999999</v>
      </c>
      <c r="V22" s="4">
        <v>318</v>
      </c>
      <c r="W22" s="4">
        <v>7</v>
      </c>
      <c r="X22" s="5">
        <v>1646678.3399999999</v>
      </c>
      <c r="Y22" s="4">
        <v>318</v>
      </c>
      <c r="Z22" s="4">
        <v>7</v>
      </c>
      <c r="AA22" s="5">
        <v>1739098.1500000001</v>
      </c>
      <c r="AB22" s="4">
        <v>318</v>
      </c>
      <c r="AC22" s="4">
        <v>7</v>
      </c>
      <c r="AD22" s="5">
        <v>1761029.45</v>
      </c>
      <c r="AE22" s="4">
        <v>318</v>
      </c>
      <c r="AF22" s="4">
        <v>7</v>
      </c>
      <c r="AG22" s="5">
        <v>1823042.5</v>
      </c>
      <c r="AH22" s="4">
        <v>318</v>
      </c>
      <c r="AI22" s="4">
        <v>7</v>
      </c>
      <c r="AJ22" s="5">
        <v>1780143.2599999998</v>
      </c>
      <c r="AK22" s="4">
        <v>318</v>
      </c>
      <c r="AL22" s="4">
        <v>7</v>
      </c>
      <c r="AM22" s="49">
        <f t="shared" si="0"/>
        <v>21540735.759999998</v>
      </c>
      <c r="AN22" s="49"/>
      <c r="AO22" s="49"/>
    </row>
    <row r="23" spans="1:41" s="8" customFormat="1" ht="12">
      <c r="A23" s="8" t="s">
        <v>10</v>
      </c>
      <c r="B23" s="42" t="s">
        <v>1</v>
      </c>
      <c r="C23" s="5">
        <v>710900.85</v>
      </c>
      <c r="D23" s="4">
        <v>135</v>
      </c>
      <c r="E23" s="4">
        <v>3</v>
      </c>
      <c r="F23" s="5">
        <v>771651.03</v>
      </c>
      <c r="G23" s="4">
        <v>135</v>
      </c>
      <c r="H23" s="4">
        <v>3</v>
      </c>
      <c r="I23" s="5">
        <v>644201.2499999999</v>
      </c>
      <c r="J23" s="4">
        <v>135</v>
      </c>
      <c r="K23" s="4">
        <v>3</v>
      </c>
      <c r="L23" s="5">
        <v>665120.99</v>
      </c>
      <c r="M23" s="4">
        <v>135</v>
      </c>
      <c r="N23" s="4">
        <v>3</v>
      </c>
      <c r="O23" s="5">
        <v>625650.6799999999</v>
      </c>
      <c r="P23" s="4">
        <v>135</v>
      </c>
      <c r="Q23" s="4">
        <v>3</v>
      </c>
      <c r="R23" s="5">
        <v>615417.69</v>
      </c>
      <c r="S23" s="4">
        <v>135</v>
      </c>
      <c r="T23" s="4">
        <v>3</v>
      </c>
      <c r="U23" s="5">
        <v>530230.45</v>
      </c>
      <c r="V23" s="4">
        <v>135</v>
      </c>
      <c r="W23" s="4">
        <v>3</v>
      </c>
      <c r="X23" s="5">
        <v>551535.64</v>
      </c>
      <c r="Y23" s="4">
        <v>135</v>
      </c>
      <c r="Z23" s="4">
        <v>3</v>
      </c>
      <c r="AA23" s="5">
        <v>649532.23</v>
      </c>
      <c r="AB23" s="4">
        <v>135</v>
      </c>
      <c r="AC23" s="4">
        <v>3</v>
      </c>
      <c r="AD23" s="5">
        <v>570956.01</v>
      </c>
      <c r="AE23" s="4">
        <v>135</v>
      </c>
      <c r="AF23" s="4">
        <v>3</v>
      </c>
      <c r="AG23" s="5">
        <v>700280.63</v>
      </c>
      <c r="AH23" s="4">
        <v>135</v>
      </c>
      <c r="AI23" s="4">
        <v>3</v>
      </c>
      <c r="AJ23" s="5">
        <v>607685.38</v>
      </c>
      <c r="AK23" s="4">
        <v>135</v>
      </c>
      <c r="AL23" s="4">
        <v>3</v>
      </c>
      <c r="AM23" s="49">
        <f t="shared" si="0"/>
        <v>7643162.829999998</v>
      </c>
      <c r="AN23" s="49"/>
      <c r="AO23" s="49"/>
    </row>
    <row r="24" spans="1:41" s="8" customFormat="1" ht="12">
      <c r="A24" s="9" t="s">
        <v>11</v>
      </c>
      <c r="B24" s="42" t="s">
        <v>1</v>
      </c>
      <c r="C24" s="5">
        <v>1599736.39</v>
      </c>
      <c r="D24" s="4">
        <v>234</v>
      </c>
      <c r="E24" s="4">
        <v>8</v>
      </c>
      <c r="F24" s="5">
        <v>1692545.9500000002</v>
      </c>
      <c r="G24" s="4">
        <v>232</v>
      </c>
      <c r="H24" s="4">
        <v>8</v>
      </c>
      <c r="I24" s="5">
        <v>1616846.5099999998</v>
      </c>
      <c r="J24" s="4">
        <v>234</v>
      </c>
      <c r="K24" s="4">
        <v>8</v>
      </c>
      <c r="L24" s="5">
        <v>1586270.86</v>
      </c>
      <c r="M24" s="4">
        <v>234</v>
      </c>
      <c r="N24" s="4">
        <v>8</v>
      </c>
      <c r="O24" s="5">
        <v>1564679.09</v>
      </c>
      <c r="P24" s="4">
        <v>234</v>
      </c>
      <c r="Q24" s="4">
        <v>8</v>
      </c>
      <c r="R24" s="5">
        <v>1710128.58</v>
      </c>
      <c r="S24" s="4">
        <v>234</v>
      </c>
      <c r="T24" s="4">
        <v>8</v>
      </c>
      <c r="U24" s="5">
        <v>1691916.26</v>
      </c>
      <c r="V24" s="4">
        <v>234</v>
      </c>
      <c r="W24" s="4">
        <v>8</v>
      </c>
      <c r="X24" s="5">
        <v>1499679.6099999999</v>
      </c>
      <c r="Y24" s="4">
        <v>231</v>
      </c>
      <c r="Z24" s="4">
        <v>8</v>
      </c>
      <c r="AA24" s="5">
        <v>1690073.51</v>
      </c>
      <c r="AB24" s="4">
        <v>233</v>
      </c>
      <c r="AC24" s="4">
        <v>8</v>
      </c>
      <c r="AD24" s="5">
        <v>1531759.8299999998</v>
      </c>
      <c r="AE24" s="4">
        <v>234</v>
      </c>
      <c r="AF24" s="4">
        <v>8</v>
      </c>
      <c r="AG24" s="5">
        <v>1663634.37</v>
      </c>
      <c r="AH24" s="4">
        <v>234</v>
      </c>
      <c r="AI24" s="4">
        <v>8</v>
      </c>
      <c r="AJ24" s="5">
        <v>1518277.96</v>
      </c>
      <c r="AK24" s="4">
        <v>234</v>
      </c>
      <c r="AL24" s="4">
        <v>8</v>
      </c>
      <c r="AM24" s="49">
        <f t="shared" si="0"/>
        <v>19365548.919999998</v>
      </c>
      <c r="AN24" s="49"/>
      <c r="AO24" s="49"/>
    </row>
    <row r="25" spans="1:41" s="8" customFormat="1" ht="12">
      <c r="A25" s="9" t="s">
        <v>12</v>
      </c>
      <c r="B25" s="42" t="s">
        <v>1</v>
      </c>
      <c r="C25" s="5">
        <v>4526909.19</v>
      </c>
      <c r="D25" s="4">
        <v>601</v>
      </c>
      <c r="E25" s="4">
        <v>10</v>
      </c>
      <c r="F25" s="5">
        <v>4709064.53</v>
      </c>
      <c r="G25" s="4">
        <v>613</v>
      </c>
      <c r="H25" s="4">
        <v>11</v>
      </c>
      <c r="I25" s="5">
        <v>4293377.780000001</v>
      </c>
      <c r="J25" s="4">
        <v>649</v>
      </c>
      <c r="K25" s="4">
        <v>11</v>
      </c>
      <c r="L25" s="5">
        <v>4154106.06</v>
      </c>
      <c r="M25" s="4">
        <v>651</v>
      </c>
      <c r="N25" s="4">
        <v>11</v>
      </c>
      <c r="O25" s="5">
        <v>4359297.159999999</v>
      </c>
      <c r="P25" s="4">
        <v>653</v>
      </c>
      <c r="Q25" s="4">
        <v>11</v>
      </c>
      <c r="R25" s="5">
        <v>4228863.739999999</v>
      </c>
      <c r="S25" s="4">
        <v>657</v>
      </c>
      <c r="T25" s="4">
        <v>11</v>
      </c>
      <c r="U25" s="5">
        <v>3949658.23</v>
      </c>
      <c r="V25" s="4">
        <v>657</v>
      </c>
      <c r="W25" s="4">
        <v>11</v>
      </c>
      <c r="X25" s="5">
        <v>3785773.1900000004</v>
      </c>
      <c r="Y25" s="4">
        <v>657</v>
      </c>
      <c r="Z25" s="4">
        <v>11</v>
      </c>
      <c r="AA25" s="5">
        <v>4399145.4</v>
      </c>
      <c r="AB25" s="4">
        <v>657</v>
      </c>
      <c r="AC25" s="4">
        <v>11</v>
      </c>
      <c r="AD25" s="5">
        <v>4010285.94</v>
      </c>
      <c r="AE25" s="4">
        <v>657</v>
      </c>
      <c r="AF25" s="4">
        <v>11</v>
      </c>
      <c r="AG25" s="5">
        <v>4354558.300000001</v>
      </c>
      <c r="AH25" s="4">
        <v>657</v>
      </c>
      <c r="AI25" s="4">
        <v>11</v>
      </c>
      <c r="AJ25" s="5">
        <v>3900928.340000001</v>
      </c>
      <c r="AK25" s="4">
        <v>655</v>
      </c>
      <c r="AL25" s="4">
        <v>11</v>
      </c>
      <c r="AM25" s="49">
        <f t="shared" si="0"/>
        <v>50671967.86</v>
      </c>
      <c r="AN25" s="49"/>
      <c r="AO25" s="49"/>
    </row>
    <row r="26" spans="1:41" s="8" customFormat="1" ht="12">
      <c r="A26" s="9" t="s">
        <v>13</v>
      </c>
      <c r="B26" s="42" t="s">
        <v>1</v>
      </c>
      <c r="C26" s="5">
        <v>4894016.19</v>
      </c>
      <c r="D26" s="4">
        <v>657</v>
      </c>
      <c r="E26" s="4">
        <v>15</v>
      </c>
      <c r="F26" s="5">
        <v>5153782.060000001</v>
      </c>
      <c r="G26" s="4">
        <v>656</v>
      </c>
      <c r="H26" s="4">
        <v>15</v>
      </c>
      <c r="I26" s="5">
        <v>4901658.3</v>
      </c>
      <c r="J26" s="4">
        <v>657</v>
      </c>
      <c r="K26" s="4">
        <v>15</v>
      </c>
      <c r="L26" s="5">
        <v>4954965.96</v>
      </c>
      <c r="M26" s="4">
        <v>657</v>
      </c>
      <c r="N26" s="4">
        <v>15</v>
      </c>
      <c r="O26" s="5">
        <v>4762005.33</v>
      </c>
      <c r="P26" s="4">
        <v>657</v>
      </c>
      <c r="Q26" s="4">
        <v>15</v>
      </c>
      <c r="R26" s="5">
        <v>4938564.54</v>
      </c>
      <c r="S26" s="4">
        <v>657</v>
      </c>
      <c r="T26" s="4">
        <v>15</v>
      </c>
      <c r="U26" s="5">
        <v>4541853.62</v>
      </c>
      <c r="V26" s="4">
        <v>656</v>
      </c>
      <c r="W26" s="4">
        <v>15</v>
      </c>
      <c r="X26" s="5">
        <v>4298226.59</v>
      </c>
      <c r="Y26" s="4">
        <v>651</v>
      </c>
      <c r="Z26" s="4">
        <v>15</v>
      </c>
      <c r="AA26" s="5">
        <v>4891967.47</v>
      </c>
      <c r="AB26" s="4">
        <v>637</v>
      </c>
      <c r="AC26" s="4">
        <v>14</v>
      </c>
      <c r="AD26" s="5">
        <v>4616040.74</v>
      </c>
      <c r="AE26" s="4">
        <v>638</v>
      </c>
      <c r="AF26" s="4">
        <v>14</v>
      </c>
      <c r="AG26" s="5">
        <v>4961006.28</v>
      </c>
      <c r="AH26" s="4">
        <v>639</v>
      </c>
      <c r="AI26" s="4">
        <v>14</v>
      </c>
      <c r="AJ26" s="5">
        <v>4626600.330000001</v>
      </c>
      <c r="AK26" s="4">
        <v>639</v>
      </c>
      <c r="AL26" s="4">
        <v>14</v>
      </c>
      <c r="AM26" s="49">
        <f t="shared" si="0"/>
        <v>57540687.410000004</v>
      </c>
      <c r="AN26" s="49"/>
      <c r="AO26" s="49"/>
    </row>
    <row r="27" spans="1:41" s="8" customFormat="1" ht="12">
      <c r="A27" s="9" t="s">
        <v>14</v>
      </c>
      <c r="B27" s="42" t="s">
        <v>1</v>
      </c>
      <c r="C27" s="5">
        <v>759347.04</v>
      </c>
      <c r="D27" s="4">
        <v>159</v>
      </c>
      <c r="E27" s="4">
        <v>4</v>
      </c>
      <c r="F27" s="5">
        <v>796965.68</v>
      </c>
      <c r="G27" s="4">
        <v>159</v>
      </c>
      <c r="H27" s="4">
        <v>4</v>
      </c>
      <c r="I27" s="5">
        <v>619380.48</v>
      </c>
      <c r="J27" s="4">
        <v>159</v>
      </c>
      <c r="K27" s="4">
        <v>4</v>
      </c>
      <c r="L27" s="5">
        <v>604377.89</v>
      </c>
      <c r="M27" s="4">
        <v>159</v>
      </c>
      <c r="N27" s="4">
        <v>4</v>
      </c>
      <c r="O27" s="5">
        <v>778380.37</v>
      </c>
      <c r="P27" s="4">
        <v>159</v>
      </c>
      <c r="Q27" s="4">
        <v>4</v>
      </c>
      <c r="R27" s="5">
        <v>666494.61</v>
      </c>
      <c r="S27" s="4">
        <v>159</v>
      </c>
      <c r="T27" s="4">
        <v>4</v>
      </c>
      <c r="U27" s="5">
        <v>595656.38</v>
      </c>
      <c r="V27" s="4">
        <v>159</v>
      </c>
      <c r="W27" s="4">
        <v>4</v>
      </c>
      <c r="X27" s="5">
        <v>558664.56</v>
      </c>
      <c r="Y27" s="4">
        <v>159</v>
      </c>
      <c r="Z27" s="4">
        <v>4</v>
      </c>
      <c r="AA27" s="5">
        <v>825633.4600000001</v>
      </c>
      <c r="AB27" s="4">
        <v>159</v>
      </c>
      <c r="AC27" s="4">
        <v>4</v>
      </c>
      <c r="AD27" s="5">
        <v>780276.3099999999</v>
      </c>
      <c r="AE27" s="4">
        <v>159</v>
      </c>
      <c r="AF27" s="4">
        <v>4</v>
      </c>
      <c r="AG27" s="5">
        <v>761230.82</v>
      </c>
      <c r="AH27" s="4">
        <v>159</v>
      </c>
      <c r="AI27" s="4">
        <v>4</v>
      </c>
      <c r="AJ27" s="5">
        <v>739750.24</v>
      </c>
      <c r="AK27" s="4">
        <v>159</v>
      </c>
      <c r="AL27" s="4">
        <v>4</v>
      </c>
      <c r="AM27" s="49">
        <f t="shared" si="0"/>
        <v>8486157.84</v>
      </c>
      <c r="AN27" s="49"/>
      <c r="AO27" s="49"/>
    </row>
    <row r="28" spans="1:41" s="8" customFormat="1" ht="12">
      <c r="A28" s="9" t="s">
        <v>15</v>
      </c>
      <c r="B28" s="42" t="s">
        <v>1</v>
      </c>
      <c r="C28" s="5">
        <v>2829488.93</v>
      </c>
      <c r="D28" s="4">
        <v>329</v>
      </c>
      <c r="E28" s="4">
        <v>8</v>
      </c>
      <c r="F28" s="5">
        <v>2993882.67</v>
      </c>
      <c r="G28" s="4">
        <v>329</v>
      </c>
      <c r="H28" s="4">
        <v>8</v>
      </c>
      <c r="I28" s="5">
        <v>2740427.77</v>
      </c>
      <c r="J28" s="4">
        <v>329</v>
      </c>
      <c r="K28" s="4">
        <v>8</v>
      </c>
      <c r="L28" s="5">
        <v>2698251.1100000003</v>
      </c>
      <c r="M28" s="4">
        <v>328</v>
      </c>
      <c r="N28" s="4">
        <v>8</v>
      </c>
      <c r="O28" s="5">
        <v>2817088.93</v>
      </c>
      <c r="P28" s="4">
        <v>329</v>
      </c>
      <c r="Q28" s="4">
        <v>8</v>
      </c>
      <c r="R28" s="5">
        <v>3052059.43</v>
      </c>
      <c r="S28" s="4">
        <v>329</v>
      </c>
      <c r="T28" s="4">
        <v>8</v>
      </c>
      <c r="U28" s="5">
        <v>2780004.92</v>
      </c>
      <c r="V28" s="4">
        <v>329</v>
      </c>
      <c r="W28" s="4">
        <v>8</v>
      </c>
      <c r="X28" s="5">
        <v>2669658.93</v>
      </c>
      <c r="Y28" s="4">
        <v>329</v>
      </c>
      <c r="Z28" s="4">
        <v>8</v>
      </c>
      <c r="AA28" s="5">
        <v>3069343.44</v>
      </c>
      <c r="AB28" s="4">
        <v>329</v>
      </c>
      <c r="AC28" s="4">
        <v>8</v>
      </c>
      <c r="AD28" s="5">
        <v>2856208.2500000005</v>
      </c>
      <c r="AE28" s="4">
        <v>329</v>
      </c>
      <c r="AF28" s="4">
        <v>8</v>
      </c>
      <c r="AG28" s="5">
        <v>2998748.47</v>
      </c>
      <c r="AH28" s="4">
        <v>329</v>
      </c>
      <c r="AI28" s="4">
        <v>8</v>
      </c>
      <c r="AJ28" s="5">
        <v>2655937.4299999997</v>
      </c>
      <c r="AK28" s="4">
        <v>329</v>
      </c>
      <c r="AL28" s="4">
        <v>8</v>
      </c>
      <c r="AM28" s="49">
        <f t="shared" si="0"/>
        <v>34161100.28</v>
      </c>
      <c r="AN28" s="49"/>
      <c r="AO28" s="49"/>
    </row>
    <row r="29" spans="1:41" s="8" customFormat="1" ht="12">
      <c r="A29" s="9" t="s">
        <v>16</v>
      </c>
      <c r="B29" s="42" t="s">
        <v>1</v>
      </c>
      <c r="C29" s="5">
        <v>2682045.5399999996</v>
      </c>
      <c r="D29" s="4">
        <v>281</v>
      </c>
      <c r="E29" s="4">
        <v>8</v>
      </c>
      <c r="F29" s="5">
        <v>2924334.35</v>
      </c>
      <c r="G29" s="4">
        <v>281</v>
      </c>
      <c r="H29" s="4">
        <v>8</v>
      </c>
      <c r="I29" s="5">
        <v>2518810.2</v>
      </c>
      <c r="J29" s="4">
        <v>281</v>
      </c>
      <c r="K29" s="4">
        <v>8</v>
      </c>
      <c r="L29" s="5">
        <v>2326585.63</v>
      </c>
      <c r="M29" s="4">
        <v>281</v>
      </c>
      <c r="N29" s="4">
        <v>8</v>
      </c>
      <c r="O29" s="5">
        <v>2156290.11</v>
      </c>
      <c r="P29" s="4">
        <v>281</v>
      </c>
      <c r="Q29" s="4">
        <v>8</v>
      </c>
      <c r="R29" s="5">
        <v>2480806.77</v>
      </c>
      <c r="S29" s="4">
        <v>281</v>
      </c>
      <c r="T29" s="4">
        <v>8</v>
      </c>
      <c r="U29" s="5">
        <v>2297061.46</v>
      </c>
      <c r="V29" s="4">
        <v>280</v>
      </c>
      <c r="W29" s="4">
        <v>8</v>
      </c>
      <c r="X29" s="5">
        <v>2177589</v>
      </c>
      <c r="Y29" s="4">
        <v>281</v>
      </c>
      <c r="Z29" s="4">
        <v>8</v>
      </c>
      <c r="AA29" s="5">
        <v>2639593.2800000003</v>
      </c>
      <c r="AB29" s="4">
        <v>281</v>
      </c>
      <c r="AC29" s="4">
        <v>8</v>
      </c>
      <c r="AD29" s="5">
        <v>2726465.39</v>
      </c>
      <c r="AE29" s="4">
        <v>281</v>
      </c>
      <c r="AF29" s="4">
        <v>8</v>
      </c>
      <c r="AG29" s="5">
        <v>2680512.7800000003</v>
      </c>
      <c r="AH29" s="4">
        <v>280</v>
      </c>
      <c r="AI29" s="4">
        <v>8</v>
      </c>
      <c r="AJ29" s="5">
        <v>2380470.59</v>
      </c>
      <c r="AK29" s="4">
        <v>280</v>
      </c>
      <c r="AL29" s="4">
        <v>8</v>
      </c>
      <c r="AM29" s="49">
        <f t="shared" si="0"/>
        <v>29990565.1</v>
      </c>
      <c r="AN29" s="49"/>
      <c r="AO29" s="49"/>
    </row>
    <row r="30" spans="1:41" s="8" customFormat="1" ht="12">
      <c r="A30" s="9" t="s">
        <v>17</v>
      </c>
      <c r="B30" s="42" t="s">
        <v>1</v>
      </c>
      <c r="C30" s="5">
        <v>1976211.15</v>
      </c>
      <c r="D30" s="4">
        <v>332</v>
      </c>
      <c r="E30" s="4">
        <v>10</v>
      </c>
      <c r="F30" s="5">
        <v>2133043.78</v>
      </c>
      <c r="G30" s="4">
        <v>331</v>
      </c>
      <c r="H30" s="4">
        <v>10</v>
      </c>
      <c r="I30" s="5">
        <v>1953830.73</v>
      </c>
      <c r="J30" s="4">
        <v>332</v>
      </c>
      <c r="K30" s="4">
        <v>10</v>
      </c>
      <c r="L30" s="5">
        <v>2173953.05</v>
      </c>
      <c r="M30" s="4">
        <v>331</v>
      </c>
      <c r="N30" s="4">
        <v>10</v>
      </c>
      <c r="O30" s="5">
        <v>2206674.59</v>
      </c>
      <c r="P30" s="4">
        <v>332</v>
      </c>
      <c r="Q30" s="4">
        <v>10</v>
      </c>
      <c r="R30" s="5">
        <v>2104962.6999999997</v>
      </c>
      <c r="S30" s="4">
        <v>332</v>
      </c>
      <c r="T30" s="4">
        <v>10</v>
      </c>
      <c r="U30" s="5">
        <v>2124647.48</v>
      </c>
      <c r="V30" s="4">
        <v>332</v>
      </c>
      <c r="W30" s="4">
        <v>10</v>
      </c>
      <c r="X30" s="5">
        <v>1975525.3000000003</v>
      </c>
      <c r="Y30" s="4">
        <v>332</v>
      </c>
      <c r="Z30" s="4">
        <v>10</v>
      </c>
      <c r="AA30" s="5">
        <v>2192808.76</v>
      </c>
      <c r="AB30" s="4">
        <v>332</v>
      </c>
      <c r="AC30" s="4">
        <v>10</v>
      </c>
      <c r="AD30" s="5">
        <v>2182132.3299999996</v>
      </c>
      <c r="AE30" s="4">
        <v>332</v>
      </c>
      <c r="AF30" s="4">
        <v>10</v>
      </c>
      <c r="AG30" s="5">
        <v>2163291.1900000004</v>
      </c>
      <c r="AH30" s="4">
        <v>332</v>
      </c>
      <c r="AI30" s="4">
        <v>10</v>
      </c>
      <c r="AJ30" s="5">
        <v>1916590.6699999997</v>
      </c>
      <c r="AK30" s="4">
        <v>331</v>
      </c>
      <c r="AL30" s="4">
        <v>10</v>
      </c>
      <c r="AM30" s="49">
        <f t="shared" si="0"/>
        <v>25103671.729999997</v>
      </c>
      <c r="AN30" s="49"/>
      <c r="AO30" s="49"/>
    </row>
    <row r="31" spans="1:41" s="8" customFormat="1" ht="12">
      <c r="A31" s="9" t="s">
        <v>18</v>
      </c>
      <c r="B31" s="42" t="s">
        <v>1</v>
      </c>
      <c r="C31" s="5">
        <v>1448308.7000000002</v>
      </c>
      <c r="D31" s="4">
        <v>213</v>
      </c>
      <c r="E31" s="4">
        <v>5</v>
      </c>
      <c r="F31" s="5">
        <v>1430635.28</v>
      </c>
      <c r="G31" s="4">
        <v>213</v>
      </c>
      <c r="H31" s="4">
        <v>5</v>
      </c>
      <c r="I31" s="5">
        <v>1382131.79</v>
      </c>
      <c r="J31" s="4">
        <v>213</v>
      </c>
      <c r="K31" s="4">
        <v>5</v>
      </c>
      <c r="L31" s="5">
        <v>1397554.77</v>
      </c>
      <c r="M31" s="4">
        <v>213</v>
      </c>
      <c r="N31" s="4">
        <v>5</v>
      </c>
      <c r="O31" s="5">
        <v>1546002.19</v>
      </c>
      <c r="P31" s="4">
        <v>213</v>
      </c>
      <c r="Q31" s="4">
        <v>5</v>
      </c>
      <c r="R31" s="5">
        <v>1575111.14</v>
      </c>
      <c r="S31" s="4">
        <v>213</v>
      </c>
      <c r="T31" s="4">
        <v>5</v>
      </c>
      <c r="U31" s="5">
        <v>1778414.4799999997</v>
      </c>
      <c r="V31" s="4">
        <v>213</v>
      </c>
      <c r="W31" s="4">
        <v>5</v>
      </c>
      <c r="X31" s="5">
        <v>1279294.33</v>
      </c>
      <c r="Y31" s="4">
        <v>213</v>
      </c>
      <c r="Z31" s="4">
        <v>5</v>
      </c>
      <c r="AA31" s="5">
        <v>1500975.3199999998</v>
      </c>
      <c r="AB31" s="4">
        <v>213</v>
      </c>
      <c r="AC31" s="4">
        <v>5</v>
      </c>
      <c r="AD31" s="5">
        <v>1473221.8</v>
      </c>
      <c r="AE31" s="4">
        <v>213</v>
      </c>
      <c r="AF31" s="4">
        <v>5</v>
      </c>
      <c r="AG31" s="5">
        <v>1460261.42</v>
      </c>
      <c r="AH31" s="4">
        <v>213</v>
      </c>
      <c r="AI31" s="4">
        <v>5</v>
      </c>
      <c r="AJ31" s="5">
        <v>1345000.16</v>
      </c>
      <c r="AK31" s="4">
        <v>213</v>
      </c>
      <c r="AL31" s="4">
        <v>5</v>
      </c>
      <c r="AM31" s="49">
        <f t="shared" si="0"/>
        <v>17616911.380000003</v>
      </c>
      <c r="AN31" s="49"/>
      <c r="AO31" s="49"/>
    </row>
    <row r="32" spans="1:41" s="8" customFormat="1" ht="12">
      <c r="A32" s="9" t="s">
        <v>19</v>
      </c>
      <c r="B32" s="42" t="s">
        <v>1</v>
      </c>
      <c r="C32" s="5">
        <v>4094751.5400000005</v>
      </c>
      <c r="D32" s="4">
        <v>522</v>
      </c>
      <c r="E32" s="4">
        <v>13</v>
      </c>
      <c r="F32" s="5">
        <v>4172399.56</v>
      </c>
      <c r="G32" s="4">
        <v>522</v>
      </c>
      <c r="H32" s="4">
        <v>13</v>
      </c>
      <c r="I32" s="5">
        <v>3889952.78</v>
      </c>
      <c r="J32" s="4">
        <v>521</v>
      </c>
      <c r="K32" s="4">
        <v>13</v>
      </c>
      <c r="L32" s="5">
        <v>3816900.1599999997</v>
      </c>
      <c r="M32" s="4">
        <v>522</v>
      </c>
      <c r="N32" s="4">
        <v>13</v>
      </c>
      <c r="O32" s="5">
        <v>4035487.8700000006</v>
      </c>
      <c r="P32" s="4">
        <v>522</v>
      </c>
      <c r="Q32" s="4">
        <v>13</v>
      </c>
      <c r="R32" s="5">
        <v>3862619.83</v>
      </c>
      <c r="S32" s="4">
        <v>522</v>
      </c>
      <c r="T32" s="4">
        <v>13</v>
      </c>
      <c r="U32" s="5">
        <v>3537470.66</v>
      </c>
      <c r="V32" s="4">
        <v>522</v>
      </c>
      <c r="W32" s="4">
        <v>13</v>
      </c>
      <c r="X32" s="5">
        <v>3498663.8499999996</v>
      </c>
      <c r="Y32" s="4">
        <v>522</v>
      </c>
      <c r="Z32" s="4">
        <v>13</v>
      </c>
      <c r="AA32" s="5">
        <v>3869448.920000001</v>
      </c>
      <c r="AB32" s="4">
        <v>521</v>
      </c>
      <c r="AC32" s="4">
        <v>13</v>
      </c>
      <c r="AD32" s="5">
        <v>3584686.2399999993</v>
      </c>
      <c r="AE32" s="4">
        <v>522</v>
      </c>
      <c r="AF32" s="4">
        <v>13</v>
      </c>
      <c r="AG32" s="5">
        <v>4004077.5300000003</v>
      </c>
      <c r="AH32" s="4">
        <v>520</v>
      </c>
      <c r="AI32" s="4">
        <v>13</v>
      </c>
      <c r="AJ32" s="5">
        <v>3688140.9099999997</v>
      </c>
      <c r="AK32" s="4">
        <v>522</v>
      </c>
      <c r="AL32" s="4">
        <v>13</v>
      </c>
      <c r="AM32" s="49">
        <f t="shared" si="0"/>
        <v>46054599.85</v>
      </c>
      <c r="AN32" s="49"/>
      <c r="AO32" s="49"/>
    </row>
    <row r="33" spans="1:41" s="8" customFormat="1" ht="12">
      <c r="A33" s="9" t="s">
        <v>20</v>
      </c>
      <c r="B33" s="42" t="s">
        <v>1</v>
      </c>
      <c r="C33" s="5">
        <v>283327.68</v>
      </c>
      <c r="D33" s="4">
        <v>74</v>
      </c>
      <c r="E33" s="4">
        <v>3</v>
      </c>
      <c r="F33" s="5">
        <v>248139.4</v>
      </c>
      <c r="G33" s="4">
        <v>74</v>
      </c>
      <c r="H33" s="4">
        <v>3</v>
      </c>
      <c r="I33" s="5">
        <v>244849.71000000002</v>
      </c>
      <c r="J33" s="4">
        <v>74</v>
      </c>
      <c r="K33" s="4">
        <v>3</v>
      </c>
      <c r="L33" s="5">
        <v>295841.71</v>
      </c>
      <c r="M33" s="4">
        <v>84</v>
      </c>
      <c r="N33" s="4">
        <v>3</v>
      </c>
      <c r="O33" s="5">
        <v>378950.27</v>
      </c>
      <c r="P33" s="4">
        <v>89</v>
      </c>
      <c r="Q33" s="4">
        <v>3</v>
      </c>
      <c r="R33" s="5">
        <v>300627.22</v>
      </c>
      <c r="S33" s="4">
        <v>89</v>
      </c>
      <c r="T33" s="4">
        <v>3</v>
      </c>
      <c r="U33" s="5">
        <v>405709.19000000006</v>
      </c>
      <c r="V33" s="4">
        <v>89</v>
      </c>
      <c r="W33" s="4">
        <v>3</v>
      </c>
      <c r="X33" s="5">
        <v>333090.04000000004</v>
      </c>
      <c r="Y33" s="4">
        <v>89</v>
      </c>
      <c r="Z33" s="4">
        <v>3</v>
      </c>
      <c r="AA33" s="5">
        <v>330426.74</v>
      </c>
      <c r="AB33" s="4">
        <v>89</v>
      </c>
      <c r="AC33" s="4">
        <v>3</v>
      </c>
      <c r="AD33" s="5">
        <v>279040.96</v>
      </c>
      <c r="AE33" s="4">
        <v>89</v>
      </c>
      <c r="AF33" s="4">
        <v>3</v>
      </c>
      <c r="AG33" s="5">
        <v>297980.45</v>
      </c>
      <c r="AH33" s="4">
        <v>89</v>
      </c>
      <c r="AI33" s="4">
        <v>3</v>
      </c>
      <c r="AJ33" s="5">
        <v>241404.71</v>
      </c>
      <c r="AK33" s="4">
        <v>89</v>
      </c>
      <c r="AL33" s="4">
        <v>3</v>
      </c>
      <c r="AM33" s="49">
        <f t="shared" si="0"/>
        <v>3639388.08</v>
      </c>
      <c r="AN33" s="49"/>
      <c r="AO33" s="49"/>
    </row>
    <row r="34" spans="1:41" ht="12">
      <c r="A34" s="9" t="s">
        <v>21</v>
      </c>
      <c r="B34" s="42" t="s">
        <v>1</v>
      </c>
      <c r="C34" s="5">
        <v>576913.37</v>
      </c>
      <c r="D34" s="4">
        <v>105</v>
      </c>
      <c r="E34" s="4">
        <v>4</v>
      </c>
      <c r="F34" s="5">
        <v>628544.13</v>
      </c>
      <c r="G34" s="4">
        <v>105</v>
      </c>
      <c r="H34" s="4">
        <v>4</v>
      </c>
      <c r="I34" s="5">
        <v>522031.04999999993</v>
      </c>
      <c r="J34" s="4">
        <v>105</v>
      </c>
      <c r="K34" s="4">
        <v>4</v>
      </c>
      <c r="L34" s="5">
        <v>521942.3</v>
      </c>
      <c r="M34" s="4">
        <v>105</v>
      </c>
      <c r="N34" s="4">
        <v>4</v>
      </c>
      <c r="O34" s="5">
        <v>499692.25</v>
      </c>
      <c r="P34" s="4">
        <v>105</v>
      </c>
      <c r="Q34" s="4">
        <v>4</v>
      </c>
      <c r="R34" s="5">
        <v>504297.36</v>
      </c>
      <c r="S34" s="4">
        <v>105</v>
      </c>
      <c r="T34" s="4">
        <v>4</v>
      </c>
      <c r="U34" s="5">
        <v>499506.04</v>
      </c>
      <c r="V34" s="4">
        <v>105</v>
      </c>
      <c r="W34" s="4">
        <v>4</v>
      </c>
      <c r="X34" s="5">
        <v>512515.22000000003</v>
      </c>
      <c r="Y34" s="4">
        <v>105</v>
      </c>
      <c r="Z34" s="4">
        <v>4</v>
      </c>
      <c r="AA34" s="5">
        <v>591831.1000000001</v>
      </c>
      <c r="AB34" s="4">
        <v>105</v>
      </c>
      <c r="AC34" s="4">
        <v>4</v>
      </c>
      <c r="AD34" s="5">
        <v>481684.11000000004</v>
      </c>
      <c r="AE34" s="4">
        <v>105</v>
      </c>
      <c r="AF34" s="4">
        <v>4</v>
      </c>
      <c r="AG34" s="5">
        <v>541189.39</v>
      </c>
      <c r="AH34" s="4">
        <v>105</v>
      </c>
      <c r="AI34" s="4">
        <v>4</v>
      </c>
      <c r="AJ34" s="5">
        <v>516666.25</v>
      </c>
      <c r="AK34" s="4">
        <v>105</v>
      </c>
      <c r="AL34" s="4">
        <v>4</v>
      </c>
      <c r="AM34" s="49">
        <f t="shared" si="0"/>
        <v>6396812.57</v>
      </c>
      <c r="AN34" s="49"/>
      <c r="AO34" s="49"/>
    </row>
    <row r="35" spans="1:41" ht="12">
      <c r="A35" s="9" t="s">
        <v>22</v>
      </c>
      <c r="B35" s="42" t="s">
        <v>1</v>
      </c>
      <c r="C35" s="5">
        <v>789546.08</v>
      </c>
      <c r="D35" s="4">
        <v>103</v>
      </c>
      <c r="E35" s="4">
        <v>3</v>
      </c>
      <c r="F35" s="5">
        <v>865713.99</v>
      </c>
      <c r="G35" s="4">
        <v>103</v>
      </c>
      <c r="H35" s="4">
        <v>3</v>
      </c>
      <c r="I35" s="5">
        <v>788172.97</v>
      </c>
      <c r="J35" s="4">
        <v>103</v>
      </c>
      <c r="K35" s="4">
        <v>3</v>
      </c>
      <c r="L35" s="5">
        <v>870401.27</v>
      </c>
      <c r="M35" s="4">
        <v>103</v>
      </c>
      <c r="N35" s="4">
        <v>3</v>
      </c>
      <c r="O35" s="5">
        <v>872589.1299999999</v>
      </c>
      <c r="P35" s="4">
        <v>103</v>
      </c>
      <c r="Q35" s="4">
        <v>3</v>
      </c>
      <c r="R35" s="5">
        <v>798743.93</v>
      </c>
      <c r="S35" s="4">
        <v>103</v>
      </c>
      <c r="T35" s="4">
        <v>3</v>
      </c>
      <c r="U35" s="5">
        <v>751797.19</v>
      </c>
      <c r="V35" s="4">
        <v>103</v>
      </c>
      <c r="W35" s="4">
        <v>3</v>
      </c>
      <c r="X35" s="5">
        <v>693796.45</v>
      </c>
      <c r="Y35" s="4">
        <v>103</v>
      </c>
      <c r="Z35" s="4">
        <v>3</v>
      </c>
      <c r="AA35" s="5">
        <v>804039.97</v>
      </c>
      <c r="AB35" s="4">
        <v>103</v>
      </c>
      <c r="AC35" s="4">
        <v>3</v>
      </c>
      <c r="AD35" s="5">
        <v>755412.85</v>
      </c>
      <c r="AE35" s="4">
        <v>103</v>
      </c>
      <c r="AF35" s="4">
        <v>3</v>
      </c>
      <c r="AG35" s="5">
        <v>855391.5199999999</v>
      </c>
      <c r="AH35" s="4">
        <v>103</v>
      </c>
      <c r="AI35" s="4">
        <v>3</v>
      </c>
      <c r="AJ35" s="5">
        <v>748584.44</v>
      </c>
      <c r="AK35" s="4">
        <v>103</v>
      </c>
      <c r="AL35" s="4">
        <v>3</v>
      </c>
      <c r="AM35" s="49">
        <f t="shared" si="0"/>
        <v>9594189.79</v>
      </c>
      <c r="AN35" s="49"/>
      <c r="AO35" s="49"/>
    </row>
    <row r="36" spans="1:41" ht="12">
      <c r="A36" s="9" t="s">
        <v>23</v>
      </c>
      <c r="B36" s="42" t="s">
        <v>1</v>
      </c>
      <c r="C36" s="5">
        <v>864770.65</v>
      </c>
      <c r="D36" s="4">
        <v>148</v>
      </c>
      <c r="E36" s="4">
        <v>3</v>
      </c>
      <c r="F36" s="5">
        <v>856754.1599999999</v>
      </c>
      <c r="G36" s="4">
        <v>153</v>
      </c>
      <c r="H36" s="4">
        <v>3</v>
      </c>
      <c r="I36" s="5">
        <v>872814.4199999999</v>
      </c>
      <c r="J36" s="4">
        <v>153</v>
      </c>
      <c r="K36" s="4">
        <v>3</v>
      </c>
      <c r="L36" s="5">
        <v>861095.03</v>
      </c>
      <c r="M36" s="4">
        <v>153</v>
      </c>
      <c r="N36" s="4">
        <v>3</v>
      </c>
      <c r="O36" s="5">
        <v>946511.4099999999</v>
      </c>
      <c r="P36" s="4">
        <v>153</v>
      </c>
      <c r="Q36" s="4">
        <v>3</v>
      </c>
      <c r="R36" s="5">
        <v>807389.95</v>
      </c>
      <c r="S36" s="4">
        <v>153</v>
      </c>
      <c r="T36" s="4">
        <v>3</v>
      </c>
      <c r="U36" s="5">
        <v>802817.05</v>
      </c>
      <c r="V36" s="4">
        <v>153</v>
      </c>
      <c r="W36" s="4">
        <v>3</v>
      </c>
      <c r="X36" s="5">
        <v>736741.5800000001</v>
      </c>
      <c r="Y36" s="4">
        <v>153</v>
      </c>
      <c r="Z36" s="4">
        <v>3</v>
      </c>
      <c r="AA36" s="5">
        <v>845104.14</v>
      </c>
      <c r="AB36" s="4">
        <v>153</v>
      </c>
      <c r="AC36" s="4">
        <v>3</v>
      </c>
      <c r="AD36" s="5">
        <v>758541.54</v>
      </c>
      <c r="AE36" s="4">
        <v>153</v>
      </c>
      <c r="AF36" s="4">
        <v>3</v>
      </c>
      <c r="AG36" s="5">
        <v>756293.18</v>
      </c>
      <c r="AH36" s="4">
        <v>153</v>
      </c>
      <c r="AI36" s="4">
        <v>3</v>
      </c>
      <c r="AJ36" s="5">
        <v>814643</v>
      </c>
      <c r="AK36" s="4">
        <v>152</v>
      </c>
      <c r="AL36" s="4">
        <v>3</v>
      </c>
      <c r="AM36" s="49">
        <f t="shared" si="0"/>
        <v>9923476.11</v>
      </c>
      <c r="AN36" s="49"/>
      <c r="AO36" s="49"/>
    </row>
    <row r="37" spans="1:41" ht="12">
      <c r="A37" s="9" t="s">
        <v>24</v>
      </c>
      <c r="B37" s="42" t="s">
        <v>1</v>
      </c>
      <c r="C37" s="5">
        <v>1601371.9100000001</v>
      </c>
      <c r="D37" s="4">
        <v>237</v>
      </c>
      <c r="E37" s="4">
        <v>4</v>
      </c>
      <c r="F37" s="5">
        <v>1486540.9900000002</v>
      </c>
      <c r="G37" s="4">
        <v>238</v>
      </c>
      <c r="H37" s="4">
        <v>4</v>
      </c>
      <c r="I37" s="5">
        <v>1434050.69</v>
      </c>
      <c r="J37" s="4">
        <v>238</v>
      </c>
      <c r="K37" s="4">
        <v>4</v>
      </c>
      <c r="L37" s="5">
        <v>1330891.44</v>
      </c>
      <c r="M37" s="4">
        <v>236</v>
      </c>
      <c r="N37" s="4">
        <v>4</v>
      </c>
      <c r="O37" s="5">
        <v>1499220.6300000001</v>
      </c>
      <c r="P37" s="4">
        <v>238</v>
      </c>
      <c r="Q37" s="4">
        <v>4</v>
      </c>
      <c r="R37" s="5">
        <v>1478634.71</v>
      </c>
      <c r="S37" s="4">
        <v>238</v>
      </c>
      <c r="T37" s="4">
        <v>4</v>
      </c>
      <c r="U37" s="5">
        <v>1371582.8499999999</v>
      </c>
      <c r="V37" s="4">
        <v>238</v>
      </c>
      <c r="W37" s="4">
        <v>4</v>
      </c>
      <c r="X37" s="5">
        <v>1232927.35</v>
      </c>
      <c r="Y37" s="4">
        <v>238</v>
      </c>
      <c r="Z37" s="4">
        <v>4</v>
      </c>
      <c r="AA37" s="5">
        <v>1501045.82</v>
      </c>
      <c r="AB37" s="4">
        <v>238</v>
      </c>
      <c r="AC37" s="4">
        <v>4</v>
      </c>
      <c r="AD37" s="5">
        <v>1362269.3900000001</v>
      </c>
      <c r="AE37" s="4">
        <v>237</v>
      </c>
      <c r="AF37" s="4">
        <v>4</v>
      </c>
      <c r="AG37" s="5">
        <v>1517759.08</v>
      </c>
      <c r="AH37" s="4">
        <v>238</v>
      </c>
      <c r="AI37" s="4">
        <v>4</v>
      </c>
      <c r="AJ37" s="5">
        <v>1362289.73</v>
      </c>
      <c r="AK37" s="4">
        <v>238</v>
      </c>
      <c r="AL37" s="4">
        <v>4</v>
      </c>
      <c r="AM37" s="49">
        <f t="shared" si="0"/>
        <v>17178584.59</v>
      </c>
      <c r="AN37" s="49"/>
      <c r="AO37" s="49"/>
    </row>
    <row r="38" spans="1:41" ht="12">
      <c r="A38" s="9" t="s">
        <v>25</v>
      </c>
      <c r="B38" s="42" t="s">
        <v>1</v>
      </c>
      <c r="C38" s="5">
        <v>771643.93</v>
      </c>
      <c r="D38" s="4">
        <v>136</v>
      </c>
      <c r="E38" s="4">
        <v>4</v>
      </c>
      <c r="F38" s="5">
        <v>774359.73</v>
      </c>
      <c r="G38" s="4">
        <v>136</v>
      </c>
      <c r="H38" s="4">
        <v>4</v>
      </c>
      <c r="I38" s="5">
        <v>757426.1799999999</v>
      </c>
      <c r="J38" s="4">
        <v>136</v>
      </c>
      <c r="K38" s="4">
        <v>4</v>
      </c>
      <c r="L38" s="5">
        <v>769365.1700000002</v>
      </c>
      <c r="M38" s="4">
        <v>136</v>
      </c>
      <c r="N38" s="4">
        <v>4</v>
      </c>
      <c r="O38" s="5">
        <v>762178.61</v>
      </c>
      <c r="P38" s="4">
        <v>136</v>
      </c>
      <c r="Q38" s="4">
        <v>4</v>
      </c>
      <c r="R38" s="5">
        <v>765688.9</v>
      </c>
      <c r="S38" s="4">
        <v>136</v>
      </c>
      <c r="T38" s="4">
        <v>4</v>
      </c>
      <c r="U38" s="5">
        <v>706435.8300000001</v>
      </c>
      <c r="V38" s="4">
        <v>136</v>
      </c>
      <c r="W38" s="4">
        <v>4</v>
      </c>
      <c r="X38" s="5">
        <v>675113.34</v>
      </c>
      <c r="Y38" s="4">
        <v>135</v>
      </c>
      <c r="Z38" s="4">
        <v>4</v>
      </c>
      <c r="AA38" s="5">
        <v>758752.0700000001</v>
      </c>
      <c r="AB38" s="4">
        <v>136</v>
      </c>
      <c r="AC38" s="4">
        <v>4</v>
      </c>
      <c r="AD38" s="5">
        <v>689325.01</v>
      </c>
      <c r="AE38" s="4">
        <v>145</v>
      </c>
      <c r="AF38" s="4">
        <v>4</v>
      </c>
      <c r="AG38" s="5">
        <v>805412.4799999999</v>
      </c>
      <c r="AH38" s="4">
        <v>154</v>
      </c>
      <c r="AI38" s="4">
        <v>4</v>
      </c>
      <c r="AJ38" s="5">
        <v>637654.49</v>
      </c>
      <c r="AK38" s="4">
        <v>154</v>
      </c>
      <c r="AL38" s="4">
        <v>4</v>
      </c>
      <c r="AM38" s="49">
        <f t="shared" si="0"/>
        <v>8873355.739999998</v>
      </c>
      <c r="AN38" s="49"/>
      <c r="AO38" s="49"/>
    </row>
    <row r="39" spans="1:41" ht="12">
      <c r="A39" s="9" t="s">
        <v>26</v>
      </c>
      <c r="B39" s="42" t="s">
        <v>0</v>
      </c>
      <c r="C39" s="5">
        <v>7399737.11</v>
      </c>
      <c r="D39" s="4">
        <v>705</v>
      </c>
      <c r="E39" s="4">
        <v>10</v>
      </c>
      <c r="F39" s="5">
        <v>8012973.649999999</v>
      </c>
      <c r="G39" s="4">
        <v>704</v>
      </c>
      <c r="H39" s="4">
        <v>10</v>
      </c>
      <c r="I39" s="5">
        <v>7011394.869999999</v>
      </c>
      <c r="J39" s="4">
        <v>702</v>
      </c>
      <c r="K39" s="4">
        <v>10</v>
      </c>
      <c r="L39" s="5">
        <v>7079056.819999999</v>
      </c>
      <c r="M39" s="4">
        <v>701</v>
      </c>
      <c r="N39" s="4">
        <v>10</v>
      </c>
      <c r="O39" s="5">
        <v>7035127.72</v>
      </c>
      <c r="P39" s="4">
        <v>702</v>
      </c>
      <c r="Q39" s="4">
        <v>10</v>
      </c>
      <c r="R39" s="5">
        <v>6953215.279999999</v>
      </c>
      <c r="S39" s="4">
        <v>702</v>
      </c>
      <c r="T39" s="4">
        <v>10</v>
      </c>
      <c r="U39" s="5">
        <v>6531265.590000001</v>
      </c>
      <c r="V39" s="4">
        <v>701</v>
      </c>
      <c r="W39" s="4">
        <v>10</v>
      </c>
      <c r="X39" s="5">
        <v>6450547.590000001</v>
      </c>
      <c r="Y39" s="4">
        <v>702</v>
      </c>
      <c r="Z39" s="4">
        <v>10</v>
      </c>
      <c r="AA39" s="5">
        <v>7200107.95</v>
      </c>
      <c r="AB39" s="4">
        <v>701</v>
      </c>
      <c r="AC39" s="4">
        <v>10</v>
      </c>
      <c r="AD39" s="5">
        <v>6776022.15</v>
      </c>
      <c r="AE39" s="4">
        <v>702</v>
      </c>
      <c r="AF39" s="4">
        <v>10</v>
      </c>
      <c r="AG39" s="5">
        <v>7158142.949999999</v>
      </c>
      <c r="AH39" s="4">
        <v>702</v>
      </c>
      <c r="AI39" s="4">
        <v>10</v>
      </c>
      <c r="AJ39" s="5">
        <v>6898339.91</v>
      </c>
      <c r="AK39" s="4">
        <v>702</v>
      </c>
      <c r="AL39" s="4">
        <v>10</v>
      </c>
      <c r="AM39" s="49">
        <f t="shared" si="0"/>
        <v>84505931.59000002</v>
      </c>
      <c r="AN39" s="49"/>
      <c r="AO39" s="49"/>
    </row>
    <row r="40" spans="1:41" ht="12">
      <c r="A40" s="8" t="s">
        <v>27</v>
      </c>
      <c r="B40" s="42" t="s">
        <v>0</v>
      </c>
      <c r="C40" s="5">
        <v>5684985.25</v>
      </c>
      <c r="D40" s="4">
        <v>651</v>
      </c>
      <c r="E40" s="4">
        <v>12</v>
      </c>
      <c r="F40" s="5">
        <v>5777909.43</v>
      </c>
      <c r="G40" s="4">
        <v>651</v>
      </c>
      <c r="H40" s="4">
        <v>12</v>
      </c>
      <c r="I40" s="5">
        <v>5437638.82</v>
      </c>
      <c r="J40" s="4">
        <v>651</v>
      </c>
      <c r="K40" s="4">
        <v>12</v>
      </c>
      <c r="L40" s="5">
        <v>5771017.18</v>
      </c>
      <c r="M40" s="4">
        <v>650</v>
      </c>
      <c r="N40" s="4">
        <v>12</v>
      </c>
      <c r="O40" s="5">
        <v>5542442.22</v>
      </c>
      <c r="P40" s="4">
        <v>651</v>
      </c>
      <c r="Q40" s="4">
        <v>12</v>
      </c>
      <c r="R40" s="5">
        <v>5405816.369999999</v>
      </c>
      <c r="S40" s="4">
        <v>651</v>
      </c>
      <c r="T40" s="4">
        <v>12</v>
      </c>
      <c r="U40" s="5">
        <v>4931930.79</v>
      </c>
      <c r="V40" s="4">
        <v>651</v>
      </c>
      <c r="W40" s="4">
        <v>12</v>
      </c>
      <c r="X40" s="5">
        <v>4617152.59</v>
      </c>
      <c r="Y40" s="4">
        <v>651</v>
      </c>
      <c r="Z40" s="4">
        <v>12</v>
      </c>
      <c r="AA40" s="5">
        <v>5232975.37</v>
      </c>
      <c r="AB40" s="4">
        <v>651</v>
      </c>
      <c r="AC40" s="4">
        <v>12</v>
      </c>
      <c r="AD40" s="5">
        <v>5021124.14</v>
      </c>
      <c r="AE40" s="4">
        <v>651</v>
      </c>
      <c r="AF40" s="4">
        <v>12</v>
      </c>
      <c r="AG40" s="5">
        <v>5229052.630000001</v>
      </c>
      <c r="AH40" s="4">
        <v>648</v>
      </c>
      <c r="AI40" s="4">
        <v>12</v>
      </c>
      <c r="AJ40" s="5">
        <v>4892606.410000001</v>
      </c>
      <c r="AK40" s="4">
        <v>641</v>
      </c>
      <c r="AL40" s="4">
        <v>12</v>
      </c>
      <c r="AM40" s="49">
        <f t="shared" si="0"/>
        <v>63544651.199999996</v>
      </c>
      <c r="AN40" s="49"/>
      <c r="AO40" s="49"/>
    </row>
    <row r="41" spans="1:41" ht="12">
      <c r="A41" s="8" t="s">
        <v>28</v>
      </c>
      <c r="B41" s="42" t="s">
        <v>0</v>
      </c>
      <c r="C41" s="5">
        <v>7675768.43</v>
      </c>
      <c r="D41" s="4">
        <v>738</v>
      </c>
      <c r="E41" s="4">
        <v>12</v>
      </c>
      <c r="F41" s="5">
        <v>7490612.010000001</v>
      </c>
      <c r="G41" s="4">
        <v>743</v>
      </c>
      <c r="H41" s="4">
        <v>12</v>
      </c>
      <c r="I41" s="5">
        <v>6917211.04</v>
      </c>
      <c r="J41" s="4">
        <v>744</v>
      </c>
      <c r="K41" s="4">
        <v>12</v>
      </c>
      <c r="L41" s="5">
        <v>6869215.19</v>
      </c>
      <c r="M41" s="4">
        <v>744</v>
      </c>
      <c r="N41" s="4">
        <v>12</v>
      </c>
      <c r="O41" s="5">
        <v>6839955.7</v>
      </c>
      <c r="P41" s="4">
        <v>744</v>
      </c>
      <c r="Q41" s="4">
        <v>12</v>
      </c>
      <c r="R41" s="5">
        <v>7216881.350000001</v>
      </c>
      <c r="S41" s="4">
        <v>744</v>
      </c>
      <c r="T41" s="4">
        <v>12</v>
      </c>
      <c r="U41" s="5">
        <v>6195776.79</v>
      </c>
      <c r="V41" s="4">
        <v>744</v>
      </c>
      <c r="W41" s="4">
        <v>12</v>
      </c>
      <c r="X41" s="5">
        <v>6123031.429999999</v>
      </c>
      <c r="Y41" s="4">
        <v>744</v>
      </c>
      <c r="Z41" s="4">
        <v>12</v>
      </c>
      <c r="AA41" s="5">
        <v>6704323.389999998</v>
      </c>
      <c r="AB41" s="4">
        <v>738</v>
      </c>
      <c r="AC41" s="4">
        <v>12</v>
      </c>
      <c r="AD41" s="5">
        <v>6284090.66</v>
      </c>
      <c r="AE41" s="4">
        <v>744</v>
      </c>
      <c r="AF41" s="4">
        <v>12</v>
      </c>
      <c r="AG41" s="5">
        <v>6619052.7</v>
      </c>
      <c r="AH41" s="4">
        <v>744</v>
      </c>
      <c r="AI41" s="4">
        <v>12</v>
      </c>
      <c r="AJ41" s="5">
        <v>6640191.4</v>
      </c>
      <c r="AK41" s="4">
        <v>744</v>
      </c>
      <c r="AL41" s="4">
        <v>12</v>
      </c>
      <c r="AM41" s="49">
        <f t="shared" si="0"/>
        <v>81576110.09000002</v>
      </c>
      <c r="AN41" s="49"/>
      <c r="AO41" s="49"/>
    </row>
    <row r="42" spans="1:41" s="2" customFormat="1" ht="12">
      <c r="A42" s="19" t="s">
        <v>29</v>
      </c>
      <c r="B42" s="57" t="s">
        <v>0</v>
      </c>
      <c r="C42" s="5">
        <v>1719984.1</v>
      </c>
      <c r="D42" s="4">
        <v>162</v>
      </c>
      <c r="E42" s="4">
        <v>4</v>
      </c>
      <c r="F42" s="5">
        <v>1870251.19</v>
      </c>
      <c r="G42" s="4">
        <v>162</v>
      </c>
      <c r="H42" s="4">
        <v>4</v>
      </c>
      <c r="I42" s="5">
        <v>1696700.7999999998</v>
      </c>
      <c r="J42" s="4">
        <v>161</v>
      </c>
      <c r="K42" s="4">
        <v>4</v>
      </c>
      <c r="L42" s="5">
        <v>1692214.75</v>
      </c>
      <c r="M42" s="4">
        <v>162</v>
      </c>
      <c r="N42" s="4">
        <v>4</v>
      </c>
      <c r="O42" s="5">
        <v>1856160.6</v>
      </c>
      <c r="P42" s="4">
        <v>162</v>
      </c>
      <c r="Q42" s="4">
        <v>4</v>
      </c>
      <c r="R42" s="5">
        <v>1841430.97</v>
      </c>
      <c r="S42" s="4">
        <v>162</v>
      </c>
      <c r="T42" s="4">
        <v>4</v>
      </c>
      <c r="U42" s="5">
        <v>1645966.8699999999</v>
      </c>
      <c r="V42" s="4">
        <v>162</v>
      </c>
      <c r="W42" s="4">
        <v>4</v>
      </c>
      <c r="X42" s="5">
        <v>1561729.2599999998</v>
      </c>
      <c r="Y42" s="4">
        <v>162</v>
      </c>
      <c r="Z42" s="4">
        <v>4</v>
      </c>
      <c r="AA42" s="5">
        <v>1641915.57</v>
      </c>
      <c r="AB42" s="4">
        <v>162</v>
      </c>
      <c r="AC42" s="4">
        <v>4</v>
      </c>
      <c r="AD42" s="5">
        <v>1673344.3900000001</v>
      </c>
      <c r="AE42" s="4">
        <v>162</v>
      </c>
      <c r="AF42" s="4">
        <v>4</v>
      </c>
      <c r="AG42" s="5">
        <v>1720277.29</v>
      </c>
      <c r="AH42" s="4">
        <v>162</v>
      </c>
      <c r="AI42" s="4">
        <v>4</v>
      </c>
      <c r="AJ42" s="5">
        <v>1530998.45</v>
      </c>
      <c r="AK42" s="4">
        <v>162</v>
      </c>
      <c r="AL42" s="4">
        <v>4</v>
      </c>
      <c r="AM42" s="49">
        <f t="shared" si="0"/>
        <v>20450974.24</v>
      </c>
      <c r="AN42" s="49"/>
      <c r="AO42" s="49"/>
    </row>
    <row r="43" spans="1:41" ht="12">
      <c r="A43" s="8" t="s">
        <v>30</v>
      </c>
      <c r="B43" s="42" t="s">
        <v>0</v>
      </c>
      <c r="C43" s="5">
        <v>4554184.01</v>
      </c>
      <c r="D43" s="4">
        <v>431</v>
      </c>
      <c r="E43" s="4">
        <v>6</v>
      </c>
      <c r="F43" s="5">
        <v>4641149.99</v>
      </c>
      <c r="G43" s="4">
        <v>431</v>
      </c>
      <c r="H43" s="4">
        <v>6</v>
      </c>
      <c r="I43" s="5">
        <v>4555425.7</v>
      </c>
      <c r="J43" s="4">
        <v>431</v>
      </c>
      <c r="K43" s="4">
        <v>6</v>
      </c>
      <c r="L43" s="5">
        <v>4476392.9</v>
      </c>
      <c r="M43" s="4">
        <v>431</v>
      </c>
      <c r="N43" s="4">
        <v>6</v>
      </c>
      <c r="O43" s="5">
        <v>4434153.7700000005</v>
      </c>
      <c r="P43" s="4">
        <v>431</v>
      </c>
      <c r="Q43" s="4">
        <v>6</v>
      </c>
      <c r="R43" s="5">
        <v>4308891.590000001</v>
      </c>
      <c r="S43" s="4">
        <v>431</v>
      </c>
      <c r="T43" s="4">
        <v>6</v>
      </c>
      <c r="U43" s="5">
        <v>4268914.45</v>
      </c>
      <c r="V43" s="4">
        <v>431</v>
      </c>
      <c r="W43" s="4">
        <v>6</v>
      </c>
      <c r="X43" s="5">
        <v>3939542.18</v>
      </c>
      <c r="Y43" s="4">
        <v>430</v>
      </c>
      <c r="Z43" s="4">
        <v>6</v>
      </c>
      <c r="AA43" s="5">
        <v>4568623.890000001</v>
      </c>
      <c r="AB43" s="4">
        <v>431</v>
      </c>
      <c r="AC43" s="4">
        <v>6</v>
      </c>
      <c r="AD43" s="5">
        <v>4280374.649999999</v>
      </c>
      <c r="AE43" s="4">
        <v>431</v>
      </c>
      <c r="AF43" s="4">
        <v>6</v>
      </c>
      <c r="AG43" s="5">
        <v>4607346.95</v>
      </c>
      <c r="AH43" s="4">
        <v>431</v>
      </c>
      <c r="AI43" s="4">
        <v>6</v>
      </c>
      <c r="AJ43" s="5">
        <v>4160623.81</v>
      </c>
      <c r="AK43" s="4">
        <v>431</v>
      </c>
      <c r="AL43" s="4">
        <v>6</v>
      </c>
      <c r="AM43" s="49">
        <f t="shared" si="0"/>
        <v>52795623.89000001</v>
      </c>
      <c r="AN43" s="49"/>
      <c r="AO43" s="49"/>
    </row>
    <row r="44" spans="1:41" ht="12">
      <c r="A44" s="8" t="s">
        <v>31</v>
      </c>
      <c r="B44" s="42" t="s">
        <v>0</v>
      </c>
      <c r="C44" s="5">
        <v>5242822.280000001</v>
      </c>
      <c r="D44" s="4">
        <v>522</v>
      </c>
      <c r="E44" s="4">
        <v>7</v>
      </c>
      <c r="F44" s="5">
        <v>5308867.569999999</v>
      </c>
      <c r="G44" s="4">
        <v>522</v>
      </c>
      <c r="H44" s="4">
        <v>7</v>
      </c>
      <c r="I44" s="5">
        <v>4951339.46</v>
      </c>
      <c r="J44" s="4">
        <v>522</v>
      </c>
      <c r="K44" s="4">
        <v>7</v>
      </c>
      <c r="L44" s="5">
        <v>4584384.4799999995</v>
      </c>
      <c r="M44" s="4">
        <v>522</v>
      </c>
      <c r="N44" s="4">
        <v>7</v>
      </c>
      <c r="O44" s="5">
        <v>4766194.1</v>
      </c>
      <c r="P44" s="4">
        <v>522</v>
      </c>
      <c r="Q44" s="4">
        <v>7</v>
      </c>
      <c r="R44" s="5">
        <v>4856262.670000001</v>
      </c>
      <c r="S44" s="4">
        <v>522</v>
      </c>
      <c r="T44" s="4">
        <v>7</v>
      </c>
      <c r="U44" s="5">
        <v>4310322.79</v>
      </c>
      <c r="V44" s="4">
        <v>522</v>
      </c>
      <c r="W44" s="4">
        <v>7</v>
      </c>
      <c r="X44" s="5">
        <v>4170017.0200000005</v>
      </c>
      <c r="Y44" s="4">
        <v>522</v>
      </c>
      <c r="Z44" s="4">
        <v>7</v>
      </c>
      <c r="AA44" s="5">
        <v>4630514.11</v>
      </c>
      <c r="AB44" s="4">
        <v>522</v>
      </c>
      <c r="AC44" s="4">
        <v>7</v>
      </c>
      <c r="AD44" s="5">
        <v>4463392.739999999</v>
      </c>
      <c r="AE44" s="4">
        <v>522</v>
      </c>
      <c r="AF44" s="4">
        <v>7</v>
      </c>
      <c r="AG44" s="5">
        <v>4624348.73</v>
      </c>
      <c r="AH44" s="4">
        <v>522</v>
      </c>
      <c r="AI44" s="4">
        <v>7</v>
      </c>
      <c r="AJ44" s="5">
        <v>4450164.24</v>
      </c>
      <c r="AK44" s="4">
        <v>522</v>
      </c>
      <c r="AL44" s="4">
        <v>7</v>
      </c>
      <c r="AM44" s="49">
        <f t="shared" si="0"/>
        <v>56358630.190000005</v>
      </c>
      <c r="AN44" s="49"/>
      <c r="AO44" s="49"/>
    </row>
    <row r="45" spans="1:41" ht="12">
      <c r="A45" s="8" t="s">
        <v>32</v>
      </c>
      <c r="B45" s="42" t="s">
        <v>0</v>
      </c>
      <c r="C45" s="5">
        <v>5155299.14</v>
      </c>
      <c r="D45" s="4">
        <v>635</v>
      </c>
      <c r="E45" s="4">
        <v>9</v>
      </c>
      <c r="F45" s="5">
        <v>5447604.449999999</v>
      </c>
      <c r="G45" s="4">
        <v>630</v>
      </c>
      <c r="H45" s="4">
        <v>9</v>
      </c>
      <c r="I45" s="5">
        <v>4694067.4399999995</v>
      </c>
      <c r="J45" s="4">
        <v>620</v>
      </c>
      <c r="K45" s="4">
        <v>9</v>
      </c>
      <c r="L45" s="5">
        <v>4646012.15</v>
      </c>
      <c r="M45" s="4">
        <v>620</v>
      </c>
      <c r="N45" s="4">
        <v>9</v>
      </c>
      <c r="O45" s="5">
        <v>4975548.86</v>
      </c>
      <c r="P45" s="4">
        <v>619</v>
      </c>
      <c r="Q45" s="4">
        <v>9</v>
      </c>
      <c r="R45" s="5">
        <v>4826533.91</v>
      </c>
      <c r="S45" s="4">
        <v>620</v>
      </c>
      <c r="T45" s="4">
        <v>9</v>
      </c>
      <c r="U45" s="5">
        <v>4381738.6899999995</v>
      </c>
      <c r="V45" s="4">
        <v>620</v>
      </c>
      <c r="W45" s="4">
        <v>9</v>
      </c>
      <c r="X45" s="5">
        <v>4401459.38</v>
      </c>
      <c r="Y45" s="4">
        <v>619</v>
      </c>
      <c r="Z45" s="4">
        <v>9</v>
      </c>
      <c r="AA45" s="5">
        <v>4845691.890000001</v>
      </c>
      <c r="AB45" s="4">
        <v>620</v>
      </c>
      <c r="AC45" s="4">
        <v>9</v>
      </c>
      <c r="AD45" s="5">
        <v>4602135.050000001</v>
      </c>
      <c r="AE45" s="4">
        <v>623</v>
      </c>
      <c r="AF45" s="4">
        <v>9</v>
      </c>
      <c r="AG45" s="5">
        <v>5011402.08</v>
      </c>
      <c r="AH45" s="4">
        <v>635</v>
      </c>
      <c r="AI45" s="4">
        <v>9</v>
      </c>
      <c r="AJ45" s="5">
        <v>4770615.710000001</v>
      </c>
      <c r="AK45" s="4">
        <v>635</v>
      </c>
      <c r="AL45" s="4">
        <v>9</v>
      </c>
      <c r="AM45" s="49">
        <f t="shared" si="0"/>
        <v>57758108.75000001</v>
      </c>
      <c r="AN45" s="49"/>
      <c r="AO45" s="49"/>
    </row>
    <row r="46" spans="1:41" ht="12">
      <c r="A46" s="8" t="s">
        <v>39</v>
      </c>
      <c r="B46" s="42" t="s">
        <v>0</v>
      </c>
      <c r="C46" s="5">
        <v>5676507.2</v>
      </c>
      <c r="D46" s="4">
        <v>759</v>
      </c>
      <c r="E46" s="4">
        <v>10</v>
      </c>
      <c r="F46" s="5">
        <v>5735688.66</v>
      </c>
      <c r="G46" s="4">
        <v>759</v>
      </c>
      <c r="H46" s="4">
        <v>10</v>
      </c>
      <c r="I46" s="5">
        <v>5342312.430000001</v>
      </c>
      <c r="J46" s="4">
        <v>759</v>
      </c>
      <c r="K46" s="4">
        <v>10</v>
      </c>
      <c r="L46" s="5">
        <v>5473941.26</v>
      </c>
      <c r="M46" s="4">
        <v>759</v>
      </c>
      <c r="N46" s="4">
        <v>10</v>
      </c>
      <c r="O46" s="5">
        <v>5357903.579999999</v>
      </c>
      <c r="P46" s="4">
        <v>758</v>
      </c>
      <c r="Q46" s="4">
        <v>10</v>
      </c>
      <c r="R46" s="5">
        <v>5333052.21</v>
      </c>
      <c r="S46" s="4">
        <v>759</v>
      </c>
      <c r="T46" s="4">
        <v>10</v>
      </c>
      <c r="U46" s="5">
        <v>4929033.11</v>
      </c>
      <c r="V46" s="4">
        <v>759</v>
      </c>
      <c r="W46" s="4">
        <v>10</v>
      </c>
      <c r="X46" s="5">
        <v>4505804.8</v>
      </c>
      <c r="Y46" s="4">
        <v>759</v>
      </c>
      <c r="Z46" s="4">
        <v>10</v>
      </c>
      <c r="AA46" s="5">
        <v>5229219.62</v>
      </c>
      <c r="AB46" s="4">
        <v>759</v>
      </c>
      <c r="AC46" s="4">
        <v>10</v>
      </c>
      <c r="AD46" s="5">
        <v>5161166.920000001</v>
      </c>
      <c r="AE46" s="4">
        <v>758</v>
      </c>
      <c r="AF46" s="4">
        <v>10</v>
      </c>
      <c r="AG46" s="5">
        <v>5140023.9799999995</v>
      </c>
      <c r="AH46" s="4">
        <v>758</v>
      </c>
      <c r="AI46" s="4">
        <v>10</v>
      </c>
      <c r="AJ46" s="5">
        <v>4976834.879999999</v>
      </c>
      <c r="AK46" s="4">
        <v>759</v>
      </c>
      <c r="AL46" s="4">
        <v>10</v>
      </c>
      <c r="AM46" s="49">
        <f t="shared" si="0"/>
        <v>62861488.64999999</v>
      </c>
      <c r="AN46" s="49"/>
      <c r="AO46" s="49"/>
    </row>
    <row r="47" spans="1:41" ht="12">
      <c r="A47" s="8" t="s">
        <v>33</v>
      </c>
      <c r="B47" s="42" t="s">
        <v>0</v>
      </c>
      <c r="C47" s="5">
        <v>6350973.65</v>
      </c>
      <c r="D47" s="4">
        <v>767</v>
      </c>
      <c r="E47" s="4">
        <v>11</v>
      </c>
      <c r="F47" s="5">
        <v>6947355.239999999</v>
      </c>
      <c r="G47" s="4">
        <v>767</v>
      </c>
      <c r="H47" s="4">
        <v>11</v>
      </c>
      <c r="I47" s="5">
        <v>6349575.4799999995</v>
      </c>
      <c r="J47" s="4">
        <v>767</v>
      </c>
      <c r="K47" s="4">
        <v>11</v>
      </c>
      <c r="L47" s="5">
        <v>6458996.42</v>
      </c>
      <c r="M47" s="4">
        <v>767</v>
      </c>
      <c r="N47" s="4">
        <v>11</v>
      </c>
      <c r="O47" s="5">
        <v>6416995.41</v>
      </c>
      <c r="P47" s="4">
        <v>767</v>
      </c>
      <c r="Q47" s="4">
        <v>11</v>
      </c>
      <c r="R47" s="5">
        <v>6433934.64</v>
      </c>
      <c r="S47" s="4">
        <v>767</v>
      </c>
      <c r="T47" s="4">
        <v>11</v>
      </c>
      <c r="U47" s="5">
        <v>5839756.07</v>
      </c>
      <c r="V47" s="4">
        <v>767</v>
      </c>
      <c r="W47" s="4">
        <v>11</v>
      </c>
      <c r="X47" s="5">
        <v>5393361.859999999</v>
      </c>
      <c r="Y47" s="4">
        <v>767</v>
      </c>
      <c r="Z47" s="4">
        <v>11</v>
      </c>
      <c r="AA47" s="5">
        <v>5975373.379999999</v>
      </c>
      <c r="AB47" s="4">
        <v>767</v>
      </c>
      <c r="AC47" s="4">
        <v>11</v>
      </c>
      <c r="AD47" s="5">
        <v>5946308.43</v>
      </c>
      <c r="AE47" s="4">
        <v>767</v>
      </c>
      <c r="AF47" s="4">
        <v>11</v>
      </c>
      <c r="AG47" s="5">
        <v>6053982.909999998</v>
      </c>
      <c r="AH47" s="4">
        <v>767</v>
      </c>
      <c r="AI47" s="4">
        <v>11</v>
      </c>
      <c r="AJ47" s="5">
        <v>5723457.75</v>
      </c>
      <c r="AK47" s="4">
        <v>767</v>
      </c>
      <c r="AL47" s="4">
        <v>11</v>
      </c>
      <c r="AM47" s="49">
        <f t="shared" si="0"/>
        <v>73890071.24</v>
      </c>
      <c r="AN47" s="49"/>
      <c r="AO47" s="49"/>
    </row>
    <row r="48" spans="1:41" ht="12">
      <c r="A48" s="8" t="s">
        <v>34</v>
      </c>
      <c r="B48" s="42" t="s">
        <v>0</v>
      </c>
      <c r="C48" s="5">
        <v>9708236.91</v>
      </c>
      <c r="D48" s="4">
        <v>953</v>
      </c>
      <c r="E48" s="4">
        <v>15</v>
      </c>
      <c r="F48" s="5">
        <v>10056416.309999999</v>
      </c>
      <c r="G48" s="4">
        <v>954</v>
      </c>
      <c r="H48" s="4">
        <v>15</v>
      </c>
      <c r="I48" s="5">
        <v>9641073.219999999</v>
      </c>
      <c r="J48" s="4">
        <v>955</v>
      </c>
      <c r="K48" s="4">
        <v>15</v>
      </c>
      <c r="L48" s="5">
        <v>9330337.64</v>
      </c>
      <c r="M48" s="4">
        <v>942</v>
      </c>
      <c r="N48" s="4">
        <v>15</v>
      </c>
      <c r="O48" s="5">
        <v>9525486.719999999</v>
      </c>
      <c r="P48" s="4">
        <v>937</v>
      </c>
      <c r="Q48" s="4">
        <v>15</v>
      </c>
      <c r="R48" s="5">
        <v>9519562.209999999</v>
      </c>
      <c r="S48" s="4">
        <v>954</v>
      </c>
      <c r="T48" s="4">
        <v>15</v>
      </c>
      <c r="U48" s="5">
        <v>8688614.739999998</v>
      </c>
      <c r="V48" s="4">
        <v>954</v>
      </c>
      <c r="W48" s="4">
        <v>15</v>
      </c>
      <c r="X48" s="5">
        <v>8034594.779999999</v>
      </c>
      <c r="Y48" s="4">
        <v>955</v>
      </c>
      <c r="Z48" s="4">
        <v>15</v>
      </c>
      <c r="AA48" s="5">
        <v>9051295.89</v>
      </c>
      <c r="AB48" s="4">
        <v>955</v>
      </c>
      <c r="AC48" s="4">
        <v>15</v>
      </c>
      <c r="AD48" s="5">
        <v>8555607.57</v>
      </c>
      <c r="AE48" s="4">
        <v>955</v>
      </c>
      <c r="AF48" s="4">
        <v>15</v>
      </c>
      <c r="AG48" s="5">
        <v>9151830.600000001</v>
      </c>
      <c r="AH48" s="4">
        <v>955</v>
      </c>
      <c r="AI48" s="4">
        <v>15</v>
      </c>
      <c r="AJ48" s="5">
        <v>8946838.35</v>
      </c>
      <c r="AK48" s="4">
        <v>955</v>
      </c>
      <c r="AL48" s="4">
        <v>15</v>
      </c>
      <c r="AM48" s="49">
        <f t="shared" si="0"/>
        <v>110209894.94</v>
      </c>
      <c r="AN48" s="49"/>
      <c r="AO48" s="49"/>
    </row>
    <row r="49" spans="1:41" ht="12">
      <c r="A49" s="8" t="s">
        <v>35</v>
      </c>
      <c r="B49" s="42" t="s">
        <v>0</v>
      </c>
      <c r="C49" s="5">
        <v>2402619.52</v>
      </c>
      <c r="D49" s="4">
        <v>373</v>
      </c>
      <c r="E49" s="4">
        <v>10</v>
      </c>
      <c r="F49" s="5">
        <v>2623149.57</v>
      </c>
      <c r="G49" s="4">
        <v>377</v>
      </c>
      <c r="H49" s="4">
        <v>10</v>
      </c>
      <c r="I49" s="5">
        <v>2448342.1999999997</v>
      </c>
      <c r="J49" s="4">
        <v>377</v>
      </c>
      <c r="K49" s="4">
        <v>10</v>
      </c>
      <c r="L49" s="5">
        <v>2527840.2100000004</v>
      </c>
      <c r="M49" s="4">
        <v>377</v>
      </c>
      <c r="N49" s="4">
        <v>10</v>
      </c>
      <c r="O49" s="5">
        <v>2517971.62</v>
      </c>
      <c r="P49" s="4">
        <v>377</v>
      </c>
      <c r="Q49" s="4">
        <v>10</v>
      </c>
      <c r="R49" s="5">
        <v>2343574.17</v>
      </c>
      <c r="S49" s="4">
        <v>377</v>
      </c>
      <c r="T49" s="4">
        <v>10</v>
      </c>
      <c r="U49" s="5">
        <v>2223797.0199999996</v>
      </c>
      <c r="V49" s="4">
        <v>377</v>
      </c>
      <c r="W49" s="4">
        <v>10</v>
      </c>
      <c r="X49" s="5">
        <v>2012769.3300000005</v>
      </c>
      <c r="Y49" s="4">
        <v>377</v>
      </c>
      <c r="Z49" s="4">
        <v>10</v>
      </c>
      <c r="AA49" s="5">
        <v>2352582.52</v>
      </c>
      <c r="AB49" s="4">
        <v>377</v>
      </c>
      <c r="AC49" s="4">
        <v>10</v>
      </c>
      <c r="AD49" s="5">
        <v>2251328.6799999997</v>
      </c>
      <c r="AE49" s="4">
        <v>377</v>
      </c>
      <c r="AF49" s="4">
        <v>10</v>
      </c>
      <c r="AG49" s="5">
        <v>2433921.7199999997</v>
      </c>
      <c r="AH49" s="4">
        <v>377</v>
      </c>
      <c r="AI49" s="4">
        <v>10</v>
      </c>
      <c r="AJ49" s="5">
        <v>2288754.0700000003</v>
      </c>
      <c r="AK49" s="4">
        <v>377</v>
      </c>
      <c r="AL49" s="4">
        <v>10</v>
      </c>
      <c r="AM49" s="49">
        <f t="shared" si="0"/>
        <v>28426650.630000003</v>
      </c>
      <c r="AN49" s="49"/>
      <c r="AO49" s="49"/>
    </row>
    <row r="50" spans="1:41" ht="12">
      <c r="A50" s="8" t="s">
        <v>36</v>
      </c>
      <c r="B50" s="42" t="s">
        <v>0</v>
      </c>
      <c r="C50" s="5">
        <v>7498827.029999999</v>
      </c>
      <c r="D50" s="4">
        <v>898</v>
      </c>
      <c r="E50" s="4">
        <v>16</v>
      </c>
      <c r="F50" s="5">
        <v>7853788.95</v>
      </c>
      <c r="G50" s="4">
        <v>898</v>
      </c>
      <c r="H50" s="4">
        <v>16</v>
      </c>
      <c r="I50" s="5">
        <v>7321878.83</v>
      </c>
      <c r="J50" s="4">
        <v>894</v>
      </c>
      <c r="K50" s="4">
        <v>16</v>
      </c>
      <c r="L50" s="5">
        <v>7610292.99</v>
      </c>
      <c r="M50" s="4">
        <v>894</v>
      </c>
      <c r="N50" s="4">
        <v>16</v>
      </c>
      <c r="O50" s="5">
        <v>7404469.119999999</v>
      </c>
      <c r="P50" s="4">
        <v>898</v>
      </c>
      <c r="Q50" s="4">
        <v>16</v>
      </c>
      <c r="R50" s="5">
        <v>7360553.469999999</v>
      </c>
      <c r="S50" s="4">
        <v>898</v>
      </c>
      <c r="T50" s="4">
        <v>16</v>
      </c>
      <c r="U50" s="5">
        <v>6685238.810000001</v>
      </c>
      <c r="V50" s="4">
        <v>898</v>
      </c>
      <c r="W50" s="4">
        <v>16</v>
      </c>
      <c r="X50" s="5">
        <v>6467457.609999999</v>
      </c>
      <c r="Y50" s="4">
        <v>898</v>
      </c>
      <c r="Z50" s="4">
        <v>16</v>
      </c>
      <c r="AA50" s="5">
        <v>7211532.23</v>
      </c>
      <c r="AB50" s="4">
        <v>898</v>
      </c>
      <c r="AC50" s="4">
        <v>16</v>
      </c>
      <c r="AD50" s="5">
        <v>6603017.9799999995</v>
      </c>
      <c r="AE50" s="4">
        <v>898</v>
      </c>
      <c r="AF50" s="4">
        <v>16</v>
      </c>
      <c r="AG50" s="5">
        <v>6992444.830000001</v>
      </c>
      <c r="AH50" s="4">
        <v>899</v>
      </c>
      <c r="AI50" s="4">
        <v>16</v>
      </c>
      <c r="AJ50" s="5">
        <v>6691848.580000001</v>
      </c>
      <c r="AK50" s="4">
        <v>902</v>
      </c>
      <c r="AL50" s="4">
        <v>16</v>
      </c>
      <c r="AM50" s="49">
        <f t="shared" si="0"/>
        <v>85701350.43</v>
      </c>
      <c r="AN50" s="49"/>
      <c r="AO50" s="49"/>
    </row>
    <row r="51" spans="1:41" ht="12">
      <c r="A51" s="8" t="s">
        <v>37</v>
      </c>
      <c r="B51" s="42" t="s">
        <v>0</v>
      </c>
      <c r="C51" s="5">
        <v>10654891.96</v>
      </c>
      <c r="D51" s="4">
        <v>958</v>
      </c>
      <c r="E51" s="4">
        <v>15</v>
      </c>
      <c r="F51" s="5">
        <v>10958156.42</v>
      </c>
      <c r="G51" s="4">
        <v>958</v>
      </c>
      <c r="H51" s="4">
        <v>15</v>
      </c>
      <c r="I51" s="5">
        <v>10550609.940000001</v>
      </c>
      <c r="J51" s="4">
        <v>958</v>
      </c>
      <c r="K51" s="4">
        <v>15</v>
      </c>
      <c r="L51" s="5">
        <v>10159556.419999998</v>
      </c>
      <c r="M51" s="4">
        <v>957</v>
      </c>
      <c r="N51" s="4">
        <v>15</v>
      </c>
      <c r="O51" s="5">
        <v>10025707.99</v>
      </c>
      <c r="P51" s="4">
        <v>957</v>
      </c>
      <c r="Q51" s="4">
        <v>15</v>
      </c>
      <c r="R51" s="5">
        <v>10377193.229999999</v>
      </c>
      <c r="S51" s="4">
        <v>958</v>
      </c>
      <c r="T51" s="4">
        <v>15</v>
      </c>
      <c r="U51" s="5">
        <v>9231033.040000001</v>
      </c>
      <c r="V51" s="4">
        <v>958</v>
      </c>
      <c r="W51" s="4">
        <v>15</v>
      </c>
      <c r="X51" s="5">
        <v>8725792.21</v>
      </c>
      <c r="Y51" s="4">
        <v>958</v>
      </c>
      <c r="Z51" s="4">
        <v>15</v>
      </c>
      <c r="AA51" s="5">
        <v>9943824.549999999</v>
      </c>
      <c r="AB51" s="4">
        <v>958</v>
      </c>
      <c r="AC51" s="4">
        <v>15</v>
      </c>
      <c r="AD51" s="5">
        <v>9271246.68</v>
      </c>
      <c r="AE51" s="4">
        <v>957</v>
      </c>
      <c r="AF51" s="4">
        <v>15</v>
      </c>
      <c r="AG51" s="5">
        <v>9995628.409999998</v>
      </c>
      <c r="AH51" s="4">
        <v>957</v>
      </c>
      <c r="AI51" s="4">
        <v>15</v>
      </c>
      <c r="AJ51" s="5">
        <v>9418237.08</v>
      </c>
      <c r="AK51" s="4">
        <v>957</v>
      </c>
      <c r="AL51" s="4">
        <v>15</v>
      </c>
      <c r="AM51" s="49">
        <f t="shared" si="0"/>
        <v>119311877.92999999</v>
      </c>
      <c r="AN51" s="49"/>
      <c r="AO51" s="49"/>
    </row>
    <row r="52" spans="1:41" ht="12">
      <c r="A52" s="8" t="s">
        <v>38</v>
      </c>
      <c r="B52" s="42" t="s">
        <v>0</v>
      </c>
      <c r="C52" s="5">
        <v>5758737.110000001</v>
      </c>
      <c r="D52" s="4">
        <v>519</v>
      </c>
      <c r="E52" s="4">
        <v>9</v>
      </c>
      <c r="F52" s="5">
        <v>5854528.2700000005</v>
      </c>
      <c r="G52" s="4">
        <v>513</v>
      </c>
      <c r="H52" s="4">
        <v>9</v>
      </c>
      <c r="I52" s="5">
        <v>5327511.92</v>
      </c>
      <c r="J52" s="4">
        <v>519</v>
      </c>
      <c r="K52" s="4">
        <v>9</v>
      </c>
      <c r="L52" s="5">
        <v>5309520.369999999</v>
      </c>
      <c r="M52" s="4">
        <v>519</v>
      </c>
      <c r="N52" s="4">
        <v>9</v>
      </c>
      <c r="O52" s="5">
        <v>5412236.749999999</v>
      </c>
      <c r="P52" s="4">
        <v>519</v>
      </c>
      <c r="Q52" s="4">
        <v>9</v>
      </c>
      <c r="R52" s="5">
        <v>5249439</v>
      </c>
      <c r="S52" s="4">
        <v>519</v>
      </c>
      <c r="T52" s="4">
        <v>9</v>
      </c>
      <c r="U52" s="5">
        <v>4974405.57</v>
      </c>
      <c r="V52" s="4">
        <v>519</v>
      </c>
      <c r="W52" s="4">
        <v>9</v>
      </c>
      <c r="X52" s="5">
        <v>4497900.4399999995</v>
      </c>
      <c r="Y52" s="4">
        <v>516</v>
      </c>
      <c r="Z52" s="4">
        <v>9</v>
      </c>
      <c r="AA52" s="5">
        <v>5024857.669999999</v>
      </c>
      <c r="AB52" s="4">
        <v>518</v>
      </c>
      <c r="AC52" s="4">
        <v>9</v>
      </c>
      <c r="AD52" s="5">
        <v>4832079.789999999</v>
      </c>
      <c r="AE52" s="4">
        <v>519</v>
      </c>
      <c r="AF52" s="4">
        <v>9</v>
      </c>
      <c r="AG52" s="5">
        <v>5235395.38</v>
      </c>
      <c r="AH52" s="4">
        <v>518</v>
      </c>
      <c r="AI52" s="4">
        <v>9</v>
      </c>
      <c r="AJ52" s="5">
        <v>4776842.63</v>
      </c>
      <c r="AK52" s="4">
        <v>519</v>
      </c>
      <c r="AL52" s="4">
        <v>9</v>
      </c>
      <c r="AM52" s="49">
        <f t="shared" si="0"/>
        <v>62253454.900000006</v>
      </c>
      <c r="AN52" s="49"/>
      <c r="AO52" s="49"/>
    </row>
    <row r="53" spans="1:41" s="2" customFormat="1" ht="12">
      <c r="A53" s="19" t="s">
        <v>40</v>
      </c>
      <c r="B53" s="57" t="s">
        <v>0</v>
      </c>
      <c r="C53" s="5">
        <v>11934830.19</v>
      </c>
      <c r="D53" s="4">
        <v>913</v>
      </c>
      <c r="E53" s="4">
        <v>13</v>
      </c>
      <c r="F53" s="5">
        <v>12637594.37</v>
      </c>
      <c r="G53" s="4">
        <v>913</v>
      </c>
      <c r="H53" s="4">
        <v>13</v>
      </c>
      <c r="I53" s="5">
        <v>11190359.99</v>
      </c>
      <c r="J53" s="4">
        <v>913</v>
      </c>
      <c r="K53" s="4">
        <v>13</v>
      </c>
      <c r="L53" s="5">
        <v>11090726.11</v>
      </c>
      <c r="M53" s="4">
        <v>913</v>
      </c>
      <c r="N53" s="4">
        <v>13</v>
      </c>
      <c r="O53" s="5">
        <v>11462552.799999999</v>
      </c>
      <c r="P53" s="4">
        <v>913</v>
      </c>
      <c r="Q53" s="4">
        <v>13</v>
      </c>
      <c r="R53" s="5">
        <v>11469287.65</v>
      </c>
      <c r="S53" s="4">
        <v>913</v>
      </c>
      <c r="T53" s="4">
        <v>13</v>
      </c>
      <c r="U53" s="5">
        <v>10210556.49</v>
      </c>
      <c r="V53" s="4">
        <v>913</v>
      </c>
      <c r="W53" s="4">
        <v>13</v>
      </c>
      <c r="X53" s="5">
        <v>9766348.51</v>
      </c>
      <c r="Y53" s="4">
        <v>913</v>
      </c>
      <c r="Z53" s="4">
        <v>13</v>
      </c>
      <c r="AA53" s="5">
        <v>10753791.3</v>
      </c>
      <c r="AB53" s="4">
        <v>913</v>
      </c>
      <c r="AC53" s="4">
        <v>13</v>
      </c>
      <c r="AD53" s="5">
        <v>10701649.74</v>
      </c>
      <c r="AE53" s="4">
        <v>913</v>
      </c>
      <c r="AF53" s="4">
        <v>13</v>
      </c>
      <c r="AG53" s="5">
        <v>10750249.44</v>
      </c>
      <c r="AH53" s="4">
        <v>913</v>
      </c>
      <c r="AI53" s="4">
        <v>13</v>
      </c>
      <c r="AJ53" s="5">
        <v>10392675.37</v>
      </c>
      <c r="AK53" s="4">
        <v>913</v>
      </c>
      <c r="AL53" s="4">
        <v>13</v>
      </c>
      <c r="AM53" s="49">
        <f t="shared" si="0"/>
        <v>132360621.96</v>
      </c>
      <c r="AN53" s="49"/>
      <c r="AO53" s="49"/>
    </row>
    <row r="54" spans="1:41" ht="12">
      <c r="A54" s="8" t="s">
        <v>41</v>
      </c>
      <c r="B54" s="42" t="s">
        <v>0</v>
      </c>
      <c r="C54" s="5">
        <v>2486761.4000000004</v>
      </c>
      <c r="D54" s="4">
        <v>325</v>
      </c>
      <c r="E54" s="4">
        <v>5</v>
      </c>
      <c r="F54" s="5">
        <v>2838862.87</v>
      </c>
      <c r="G54" s="4">
        <v>325</v>
      </c>
      <c r="H54" s="4">
        <v>5</v>
      </c>
      <c r="I54" s="5">
        <v>2464405.37</v>
      </c>
      <c r="J54" s="4">
        <v>325</v>
      </c>
      <c r="K54" s="4">
        <v>5</v>
      </c>
      <c r="L54" s="5">
        <v>2452401.09</v>
      </c>
      <c r="M54" s="4">
        <v>325</v>
      </c>
      <c r="N54" s="4">
        <v>5</v>
      </c>
      <c r="O54" s="5">
        <v>2467360.8600000003</v>
      </c>
      <c r="P54" s="4">
        <v>325</v>
      </c>
      <c r="Q54" s="4">
        <v>5</v>
      </c>
      <c r="R54" s="5">
        <v>2322144.74</v>
      </c>
      <c r="S54" s="4">
        <v>325</v>
      </c>
      <c r="T54" s="4">
        <v>5</v>
      </c>
      <c r="U54" s="5">
        <v>2226474.2</v>
      </c>
      <c r="V54" s="4">
        <v>325</v>
      </c>
      <c r="W54" s="4">
        <v>5</v>
      </c>
      <c r="X54" s="5">
        <v>2073361.03</v>
      </c>
      <c r="Y54" s="4">
        <v>325</v>
      </c>
      <c r="Z54" s="4">
        <v>5</v>
      </c>
      <c r="AA54" s="5">
        <v>2353546.67</v>
      </c>
      <c r="AB54" s="4">
        <v>325</v>
      </c>
      <c r="AC54" s="4">
        <v>5</v>
      </c>
      <c r="AD54" s="5">
        <v>2249910.74</v>
      </c>
      <c r="AE54" s="4">
        <v>325</v>
      </c>
      <c r="AF54" s="4">
        <v>5</v>
      </c>
      <c r="AG54" s="5">
        <v>2316688.6399999997</v>
      </c>
      <c r="AH54" s="4">
        <v>325</v>
      </c>
      <c r="AI54" s="4">
        <v>5</v>
      </c>
      <c r="AJ54" s="5">
        <v>2293229.13</v>
      </c>
      <c r="AK54" s="4">
        <v>325</v>
      </c>
      <c r="AL54" s="4">
        <v>5</v>
      </c>
      <c r="AM54" s="49">
        <f t="shared" si="0"/>
        <v>28545146.740000006</v>
      </c>
      <c r="AN54" s="49"/>
      <c r="AO54" s="49"/>
    </row>
    <row r="55" spans="1:41" ht="12">
      <c r="A55" s="8" t="s">
        <v>42</v>
      </c>
      <c r="B55" s="42" t="s">
        <v>0</v>
      </c>
      <c r="C55" s="5">
        <v>2706757.18</v>
      </c>
      <c r="D55" s="4">
        <v>442</v>
      </c>
      <c r="E55" s="4">
        <v>9</v>
      </c>
      <c r="F55" s="5">
        <v>2750907.3499999996</v>
      </c>
      <c r="G55" s="4">
        <v>442</v>
      </c>
      <c r="H55" s="4">
        <v>9</v>
      </c>
      <c r="I55" s="5">
        <v>2495622.93</v>
      </c>
      <c r="J55" s="4">
        <v>439</v>
      </c>
      <c r="K55" s="4">
        <v>9</v>
      </c>
      <c r="L55" s="5">
        <v>2599656.8299999996</v>
      </c>
      <c r="M55" s="4">
        <v>438</v>
      </c>
      <c r="N55" s="4">
        <v>9</v>
      </c>
      <c r="O55" s="5">
        <v>2517865.53</v>
      </c>
      <c r="P55" s="4">
        <v>438</v>
      </c>
      <c r="Q55" s="4">
        <v>9</v>
      </c>
      <c r="R55" s="5">
        <v>2550091.71</v>
      </c>
      <c r="S55" s="4">
        <v>438</v>
      </c>
      <c r="T55" s="4">
        <v>9</v>
      </c>
      <c r="U55" s="5">
        <v>2284253.6299999994</v>
      </c>
      <c r="V55" s="4">
        <v>438</v>
      </c>
      <c r="W55" s="4">
        <v>9</v>
      </c>
      <c r="X55" s="5">
        <v>2044125.1</v>
      </c>
      <c r="Y55" s="4">
        <v>438</v>
      </c>
      <c r="Z55" s="4">
        <v>9</v>
      </c>
      <c r="AA55" s="5">
        <v>2390183.38</v>
      </c>
      <c r="AB55" s="4">
        <v>438</v>
      </c>
      <c r="AC55" s="4">
        <v>9</v>
      </c>
      <c r="AD55" s="5">
        <v>2202885.94</v>
      </c>
      <c r="AE55" s="4">
        <v>438</v>
      </c>
      <c r="AF55" s="4">
        <v>9</v>
      </c>
      <c r="AG55" s="5">
        <v>2379282.5300000003</v>
      </c>
      <c r="AH55" s="4">
        <v>432</v>
      </c>
      <c r="AI55" s="4">
        <v>9</v>
      </c>
      <c r="AJ55" s="5">
        <v>2305172.1600000006</v>
      </c>
      <c r="AK55" s="4">
        <v>428</v>
      </c>
      <c r="AL55" s="4">
        <v>9</v>
      </c>
      <c r="AM55" s="49">
        <f t="shared" si="0"/>
        <v>29226804.27</v>
      </c>
      <c r="AN55" s="49"/>
      <c r="AO55" s="49"/>
    </row>
    <row r="56" spans="1:41" ht="12">
      <c r="A56" s="8" t="s">
        <v>43</v>
      </c>
      <c r="B56" s="42" t="s">
        <v>0</v>
      </c>
      <c r="C56" s="5">
        <v>9985139.95</v>
      </c>
      <c r="D56" s="4">
        <v>833</v>
      </c>
      <c r="E56" s="4">
        <v>14</v>
      </c>
      <c r="F56" s="5">
        <v>10062249.3</v>
      </c>
      <c r="G56" s="4">
        <v>833</v>
      </c>
      <c r="H56" s="4">
        <v>14</v>
      </c>
      <c r="I56" s="5">
        <v>9375515.73</v>
      </c>
      <c r="J56" s="4">
        <v>833</v>
      </c>
      <c r="K56" s="4">
        <v>14</v>
      </c>
      <c r="L56" s="5">
        <v>9466024.459999999</v>
      </c>
      <c r="M56" s="4">
        <v>833</v>
      </c>
      <c r="N56" s="4">
        <v>14</v>
      </c>
      <c r="O56" s="5">
        <v>9326870.569999998</v>
      </c>
      <c r="P56" s="4">
        <v>832</v>
      </c>
      <c r="Q56" s="4">
        <v>14</v>
      </c>
      <c r="R56" s="5">
        <v>9634281.960000003</v>
      </c>
      <c r="S56" s="4">
        <v>833</v>
      </c>
      <c r="T56" s="4">
        <v>14</v>
      </c>
      <c r="U56" s="5">
        <v>8574127.719999999</v>
      </c>
      <c r="V56" s="4">
        <v>833</v>
      </c>
      <c r="W56" s="4">
        <v>14</v>
      </c>
      <c r="X56" s="5">
        <v>8220676.16</v>
      </c>
      <c r="Y56" s="4">
        <v>833</v>
      </c>
      <c r="Z56" s="4">
        <v>14</v>
      </c>
      <c r="AA56" s="5">
        <v>9473785.62</v>
      </c>
      <c r="AB56" s="4">
        <v>832</v>
      </c>
      <c r="AC56" s="4">
        <v>14</v>
      </c>
      <c r="AD56" s="5">
        <v>9042693.67</v>
      </c>
      <c r="AE56" s="4">
        <v>833</v>
      </c>
      <c r="AF56" s="4">
        <v>14</v>
      </c>
      <c r="AG56" s="5">
        <v>9303404.299999999</v>
      </c>
      <c r="AH56" s="4">
        <v>833</v>
      </c>
      <c r="AI56" s="4">
        <v>14</v>
      </c>
      <c r="AJ56" s="5">
        <v>9231124.64</v>
      </c>
      <c r="AK56" s="4">
        <v>833</v>
      </c>
      <c r="AL56" s="4">
        <v>14</v>
      </c>
      <c r="AM56" s="49">
        <f t="shared" si="0"/>
        <v>111695894.08</v>
      </c>
      <c r="AN56" s="49"/>
      <c r="AO56" s="49"/>
    </row>
    <row r="57" spans="1:41" ht="12">
      <c r="A57" s="8" t="s">
        <v>44</v>
      </c>
      <c r="B57" s="42" t="s">
        <v>0</v>
      </c>
      <c r="C57" s="5">
        <v>12813239.059999999</v>
      </c>
      <c r="D57" s="4">
        <v>953</v>
      </c>
      <c r="E57" s="4">
        <v>15</v>
      </c>
      <c r="F57" s="5">
        <v>13300104.379999999</v>
      </c>
      <c r="G57" s="4">
        <v>953</v>
      </c>
      <c r="H57" s="4">
        <v>15</v>
      </c>
      <c r="I57" s="5">
        <v>12195573.540000001</v>
      </c>
      <c r="J57" s="4">
        <v>953</v>
      </c>
      <c r="K57" s="4">
        <v>15</v>
      </c>
      <c r="L57" s="5">
        <v>11923752.83</v>
      </c>
      <c r="M57" s="4">
        <v>953</v>
      </c>
      <c r="N57" s="4">
        <v>15</v>
      </c>
      <c r="O57" s="5">
        <v>11661434.85</v>
      </c>
      <c r="P57" s="4">
        <v>952</v>
      </c>
      <c r="Q57" s="4">
        <v>15</v>
      </c>
      <c r="R57" s="5">
        <v>12241398.71</v>
      </c>
      <c r="S57" s="4">
        <v>953</v>
      </c>
      <c r="T57" s="4">
        <v>15</v>
      </c>
      <c r="U57" s="5">
        <v>11258336.66</v>
      </c>
      <c r="V57" s="4">
        <v>953</v>
      </c>
      <c r="W57" s="4">
        <v>15</v>
      </c>
      <c r="X57" s="5">
        <v>10674415.04</v>
      </c>
      <c r="Y57" s="4">
        <v>953</v>
      </c>
      <c r="Z57" s="4">
        <v>15</v>
      </c>
      <c r="AA57" s="5">
        <v>11953016.099999998</v>
      </c>
      <c r="AB57" s="4">
        <v>952</v>
      </c>
      <c r="AC57" s="4">
        <v>15</v>
      </c>
      <c r="AD57" s="5">
        <v>11537673.590000002</v>
      </c>
      <c r="AE57" s="4">
        <v>953</v>
      </c>
      <c r="AF57" s="4">
        <v>15</v>
      </c>
      <c r="AG57" s="5">
        <v>11902145.420000002</v>
      </c>
      <c r="AH57" s="4">
        <v>953</v>
      </c>
      <c r="AI57" s="4">
        <v>15</v>
      </c>
      <c r="AJ57" s="5">
        <v>11443157.66</v>
      </c>
      <c r="AK57" s="4">
        <v>952</v>
      </c>
      <c r="AL57" s="4">
        <v>15</v>
      </c>
      <c r="AM57" s="49">
        <f t="shared" si="0"/>
        <v>142904247.84</v>
      </c>
      <c r="AN57" s="49"/>
      <c r="AO57" s="49"/>
    </row>
    <row r="58" spans="1:41" ht="12">
      <c r="A58" s="8" t="s">
        <v>78</v>
      </c>
      <c r="B58" s="42" t="s">
        <v>0</v>
      </c>
      <c r="C58" s="5">
        <v>5978483.74</v>
      </c>
      <c r="D58" s="4">
        <v>503</v>
      </c>
      <c r="E58" s="4">
        <v>7</v>
      </c>
      <c r="F58" s="5">
        <v>6160481.35</v>
      </c>
      <c r="G58" s="4">
        <v>503</v>
      </c>
      <c r="H58" s="4">
        <v>7</v>
      </c>
      <c r="I58" s="5">
        <v>5873747.9</v>
      </c>
      <c r="J58" s="4">
        <v>503</v>
      </c>
      <c r="K58" s="4">
        <v>7</v>
      </c>
      <c r="L58" s="5">
        <v>5964942.14</v>
      </c>
      <c r="M58" s="4">
        <v>503</v>
      </c>
      <c r="N58" s="4">
        <v>7</v>
      </c>
      <c r="O58" s="5">
        <v>5610219.99</v>
      </c>
      <c r="P58" s="4">
        <v>508</v>
      </c>
      <c r="Q58" s="4">
        <v>7</v>
      </c>
      <c r="R58" s="5">
        <v>5914338.2700000005</v>
      </c>
      <c r="S58" s="4">
        <v>515</v>
      </c>
      <c r="T58" s="4">
        <v>7</v>
      </c>
      <c r="U58" s="5">
        <v>5333554.73</v>
      </c>
      <c r="V58" s="4">
        <v>515</v>
      </c>
      <c r="W58" s="4">
        <v>7</v>
      </c>
      <c r="X58" s="5">
        <v>5123363.5200000005</v>
      </c>
      <c r="Y58" s="4">
        <v>515</v>
      </c>
      <c r="Z58" s="4">
        <v>7</v>
      </c>
      <c r="AA58" s="5">
        <v>5495482.359999999</v>
      </c>
      <c r="AB58" s="4">
        <v>515</v>
      </c>
      <c r="AC58" s="4">
        <v>7</v>
      </c>
      <c r="AD58" s="5">
        <v>5284524.45</v>
      </c>
      <c r="AE58" s="4">
        <v>514</v>
      </c>
      <c r="AF58" s="4">
        <v>7</v>
      </c>
      <c r="AG58" s="5">
        <v>5624637.91</v>
      </c>
      <c r="AH58" s="4">
        <v>515</v>
      </c>
      <c r="AI58" s="4">
        <v>7</v>
      </c>
      <c r="AJ58" s="5">
        <v>5417998.46</v>
      </c>
      <c r="AK58" s="4">
        <v>515</v>
      </c>
      <c r="AL58" s="4">
        <v>7</v>
      </c>
      <c r="AM58" s="49">
        <f t="shared" si="0"/>
        <v>67781774.82000001</v>
      </c>
      <c r="AN58" s="49"/>
      <c r="AO58" s="49"/>
    </row>
    <row r="59" spans="1:41" ht="12">
      <c r="A59" s="8" t="s">
        <v>45</v>
      </c>
      <c r="B59" s="42" t="s">
        <v>0</v>
      </c>
      <c r="C59" s="5">
        <v>4046371.3400000003</v>
      </c>
      <c r="D59" s="4">
        <v>535</v>
      </c>
      <c r="E59" s="4">
        <v>9</v>
      </c>
      <c r="F59" s="5">
        <v>4277725.9399999995</v>
      </c>
      <c r="G59" s="4">
        <v>535</v>
      </c>
      <c r="H59" s="4">
        <v>9</v>
      </c>
      <c r="I59" s="5">
        <v>4141222.9099999997</v>
      </c>
      <c r="J59" s="4">
        <v>535</v>
      </c>
      <c r="K59" s="4">
        <v>9</v>
      </c>
      <c r="L59" s="5">
        <v>4226804.88</v>
      </c>
      <c r="M59" s="4">
        <v>535</v>
      </c>
      <c r="N59" s="4">
        <v>9</v>
      </c>
      <c r="O59" s="5">
        <v>4061524.0300000003</v>
      </c>
      <c r="P59" s="4">
        <v>535</v>
      </c>
      <c r="Q59" s="4">
        <v>9</v>
      </c>
      <c r="R59" s="5">
        <v>3946882.52</v>
      </c>
      <c r="S59" s="4">
        <v>535</v>
      </c>
      <c r="T59" s="4">
        <v>9</v>
      </c>
      <c r="U59" s="5">
        <v>3559610.18</v>
      </c>
      <c r="V59" s="4">
        <v>535</v>
      </c>
      <c r="W59" s="4">
        <v>9</v>
      </c>
      <c r="X59" s="5">
        <v>3316533.5</v>
      </c>
      <c r="Y59" s="4">
        <v>535</v>
      </c>
      <c r="Z59" s="4">
        <v>9</v>
      </c>
      <c r="AA59" s="5">
        <v>3942817.34</v>
      </c>
      <c r="AB59" s="4">
        <v>535</v>
      </c>
      <c r="AC59" s="4">
        <v>9</v>
      </c>
      <c r="AD59" s="5">
        <v>3840785.8799999994</v>
      </c>
      <c r="AE59" s="4">
        <v>535</v>
      </c>
      <c r="AF59" s="4">
        <v>9</v>
      </c>
      <c r="AG59" s="5">
        <v>3954245.7900000005</v>
      </c>
      <c r="AH59" s="4">
        <v>535</v>
      </c>
      <c r="AI59" s="4">
        <v>9</v>
      </c>
      <c r="AJ59" s="5">
        <v>3728449.340000001</v>
      </c>
      <c r="AK59" s="4">
        <v>535</v>
      </c>
      <c r="AL59" s="4">
        <v>9</v>
      </c>
      <c r="AM59" s="49">
        <f t="shared" si="0"/>
        <v>47042973.650000006</v>
      </c>
      <c r="AN59" s="49"/>
      <c r="AO59" s="49"/>
    </row>
    <row r="60" spans="1:41" ht="12">
      <c r="A60" s="8" t="s">
        <v>46</v>
      </c>
      <c r="B60" s="42" t="s">
        <v>0</v>
      </c>
      <c r="C60" s="5">
        <v>9908077.39</v>
      </c>
      <c r="D60" s="4">
        <v>893</v>
      </c>
      <c r="E60" s="4">
        <v>13</v>
      </c>
      <c r="F60" s="5">
        <v>9874404.37</v>
      </c>
      <c r="G60" s="4">
        <v>893</v>
      </c>
      <c r="H60" s="4">
        <v>13</v>
      </c>
      <c r="I60" s="5">
        <v>9212847.579999998</v>
      </c>
      <c r="J60" s="4">
        <v>893</v>
      </c>
      <c r="K60" s="4">
        <v>13</v>
      </c>
      <c r="L60" s="5">
        <v>8955700.709999999</v>
      </c>
      <c r="M60" s="4">
        <v>893</v>
      </c>
      <c r="N60" s="4">
        <v>13</v>
      </c>
      <c r="O60" s="5">
        <v>8803785.23</v>
      </c>
      <c r="P60" s="4">
        <v>893</v>
      </c>
      <c r="Q60" s="4">
        <v>13</v>
      </c>
      <c r="R60" s="5">
        <v>8992170.399999999</v>
      </c>
      <c r="S60" s="4">
        <v>893</v>
      </c>
      <c r="T60" s="4">
        <v>13</v>
      </c>
      <c r="U60" s="5">
        <v>8243843.92</v>
      </c>
      <c r="V60" s="4">
        <v>893</v>
      </c>
      <c r="W60" s="4">
        <v>13</v>
      </c>
      <c r="X60" s="5">
        <v>7678349.34</v>
      </c>
      <c r="Y60" s="4">
        <v>898</v>
      </c>
      <c r="Z60" s="4">
        <v>13</v>
      </c>
      <c r="AA60" s="5">
        <v>8960749.73</v>
      </c>
      <c r="AB60" s="4">
        <v>903</v>
      </c>
      <c r="AC60" s="4">
        <v>13</v>
      </c>
      <c r="AD60" s="5">
        <v>8258571.850000001</v>
      </c>
      <c r="AE60" s="4">
        <v>903</v>
      </c>
      <c r="AF60" s="4">
        <v>13</v>
      </c>
      <c r="AG60" s="5">
        <v>8820130.3</v>
      </c>
      <c r="AH60" s="4">
        <v>903</v>
      </c>
      <c r="AI60" s="4">
        <v>13</v>
      </c>
      <c r="AJ60" s="5">
        <v>8348471.359999999</v>
      </c>
      <c r="AK60" s="4">
        <v>903</v>
      </c>
      <c r="AL60" s="4">
        <v>13</v>
      </c>
      <c r="AM60" s="49">
        <f t="shared" si="0"/>
        <v>106057102.17999999</v>
      </c>
      <c r="AN60" s="49"/>
      <c r="AO60" s="49"/>
    </row>
    <row r="61" spans="1:41" ht="12">
      <c r="A61" s="8" t="s">
        <v>47</v>
      </c>
      <c r="B61" s="42" t="s">
        <v>0</v>
      </c>
      <c r="C61" s="5">
        <v>6818881.97</v>
      </c>
      <c r="D61" s="4">
        <v>801</v>
      </c>
      <c r="E61" s="4">
        <v>17</v>
      </c>
      <c r="F61" s="5">
        <v>7263218.95</v>
      </c>
      <c r="G61" s="4">
        <v>803</v>
      </c>
      <c r="H61" s="4">
        <v>17</v>
      </c>
      <c r="I61" s="5">
        <v>6745610.26</v>
      </c>
      <c r="J61" s="4">
        <v>807</v>
      </c>
      <c r="K61" s="4">
        <v>17</v>
      </c>
      <c r="L61" s="5">
        <v>6738836.529999999</v>
      </c>
      <c r="M61" s="4">
        <v>820</v>
      </c>
      <c r="N61" s="4">
        <v>17</v>
      </c>
      <c r="O61" s="5">
        <v>7179966.02</v>
      </c>
      <c r="P61" s="4">
        <v>824</v>
      </c>
      <c r="Q61" s="4">
        <v>17</v>
      </c>
      <c r="R61" s="5">
        <v>7087633.259999998</v>
      </c>
      <c r="S61" s="4">
        <v>825</v>
      </c>
      <c r="T61" s="4">
        <v>17</v>
      </c>
      <c r="U61" s="5">
        <v>7559948.86</v>
      </c>
      <c r="V61" s="4">
        <v>825</v>
      </c>
      <c r="W61" s="4">
        <v>17</v>
      </c>
      <c r="X61" s="5">
        <v>6367192.020000001</v>
      </c>
      <c r="Y61" s="4">
        <v>825</v>
      </c>
      <c r="Z61" s="4">
        <v>17</v>
      </c>
      <c r="AA61" s="5">
        <v>7247581.380000001</v>
      </c>
      <c r="AB61" s="4">
        <v>825</v>
      </c>
      <c r="AC61" s="4">
        <v>17</v>
      </c>
      <c r="AD61" s="5">
        <v>6904438.380000001</v>
      </c>
      <c r="AE61" s="4">
        <v>825</v>
      </c>
      <c r="AF61" s="4">
        <v>17</v>
      </c>
      <c r="AG61" s="5">
        <v>6897364.210000001</v>
      </c>
      <c r="AH61" s="4">
        <v>825</v>
      </c>
      <c r="AI61" s="4">
        <v>17</v>
      </c>
      <c r="AJ61" s="5">
        <v>6546895.3100000005</v>
      </c>
      <c r="AK61" s="4">
        <v>825</v>
      </c>
      <c r="AL61" s="4">
        <v>17</v>
      </c>
      <c r="AM61" s="49">
        <f t="shared" si="0"/>
        <v>83357567.15</v>
      </c>
      <c r="AN61" s="49"/>
      <c r="AO61" s="49"/>
    </row>
    <row r="62" spans="1:41" ht="12">
      <c r="A62" s="8" t="s">
        <v>48</v>
      </c>
      <c r="B62" s="42" t="s">
        <v>0</v>
      </c>
      <c r="C62" s="5">
        <v>2834574.17</v>
      </c>
      <c r="D62" s="4">
        <v>307</v>
      </c>
      <c r="E62" s="4">
        <v>8</v>
      </c>
      <c r="F62" s="5">
        <v>2843299.54</v>
      </c>
      <c r="G62" s="4">
        <v>302</v>
      </c>
      <c r="H62" s="4">
        <v>8</v>
      </c>
      <c r="I62" s="5">
        <v>2495678.4699999997</v>
      </c>
      <c r="J62" s="4">
        <v>307</v>
      </c>
      <c r="K62" s="4">
        <v>8</v>
      </c>
      <c r="L62" s="5">
        <v>2487193.58</v>
      </c>
      <c r="M62" s="4">
        <v>308</v>
      </c>
      <c r="N62" s="4">
        <v>8</v>
      </c>
      <c r="O62" s="5">
        <v>2502856.1100000003</v>
      </c>
      <c r="P62" s="4">
        <v>308</v>
      </c>
      <c r="Q62" s="4">
        <v>8</v>
      </c>
      <c r="R62" s="5">
        <v>2489480.55</v>
      </c>
      <c r="S62" s="4">
        <v>308</v>
      </c>
      <c r="T62" s="4">
        <v>8</v>
      </c>
      <c r="U62" s="5">
        <v>2394220.55</v>
      </c>
      <c r="V62" s="4">
        <v>308</v>
      </c>
      <c r="W62" s="4">
        <v>8</v>
      </c>
      <c r="X62" s="5">
        <v>2199996.67</v>
      </c>
      <c r="Y62" s="4">
        <v>307</v>
      </c>
      <c r="Z62" s="4">
        <v>8</v>
      </c>
      <c r="AA62" s="5">
        <v>2527528.58</v>
      </c>
      <c r="AB62" s="4">
        <v>308</v>
      </c>
      <c r="AC62" s="4">
        <v>8</v>
      </c>
      <c r="AD62" s="5">
        <v>2447049.8599999994</v>
      </c>
      <c r="AE62" s="4">
        <v>308</v>
      </c>
      <c r="AF62" s="4">
        <v>8</v>
      </c>
      <c r="AG62" s="5">
        <v>2434298.39</v>
      </c>
      <c r="AH62" s="4">
        <v>308</v>
      </c>
      <c r="AI62" s="4">
        <v>8</v>
      </c>
      <c r="AJ62" s="5">
        <v>2609531.0100000002</v>
      </c>
      <c r="AK62" s="4">
        <v>308</v>
      </c>
      <c r="AL62" s="4">
        <v>8</v>
      </c>
      <c r="AM62" s="49">
        <f t="shared" si="0"/>
        <v>30265707.48</v>
      </c>
      <c r="AN62" s="49"/>
      <c r="AO62" s="49"/>
    </row>
    <row r="63" spans="1:41" ht="12">
      <c r="A63" s="8" t="s">
        <v>49</v>
      </c>
      <c r="B63" s="42" t="s">
        <v>0</v>
      </c>
      <c r="C63" s="5">
        <v>4980121.130000001</v>
      </c>
      <c r="D63" s="4">
        <v>446</v>
      </c>
      <c r="E63" s="4">
        <v>9</v>
      </c>
      <c r="F63" s="5">
        <v>4952485.85</v>
      </c>
      <c r="G63" s="4">
        <v>441</v>
      </c>
      <c r="H63" s="4">
        <v>9</v>
      </c>
      <c r="I63" s="5">
        <v>5049636.309999999</v>
      </c>
      <c r="J63" s="4">
        <v>454</v>
      </c>
      <c r="K63" s="4">
        <v>9</v>
      </c>
      <c r="L63" s="5">
        <v>4795668.55</v>
      </c>
      <c r="M63" s="4">
        <v>457</v>
      </c>
      <c r="N63" s="4">
        <v>9</v>
      </c>
      <c r="O63" s="5">
        <v>4837164.01</v>
      </c>
      <c r="P63" s="4">
        <v>471</v>
      </c>
      <c r="Q63" s="4">
        <v>9</v>
      </c>
      <c r="R63" s="5">
        <v>4912489.64</v>
      </c>
      <c r="S63" s="4">
        <v>471</v>
      </c>
      <c r="T63" s="4">
        <v>9</v>
      </c>
      <c r="U63" s="5">
        <v>4627728.080000001</v>
      </c>
      <c r="V63" s="4">
        <v>471</v>
      </c>
      <c r="W63" s="4">
        <v>9</v>
      </c>
      <c r="X63" s="5">
        <v>4210535.16</v>
      </c>
      <c r="Y63" s="4">
        <v>471</v>
      </c>
      <c r="Z63" s="4">
        <v>9</v>
      </c>
      <c r="AA63" s="5">
        <v>4773553.32</v>
      </c>
      <c r="AB63" s="4">
        <v>471</v>
      </c>
      <c r="AC63" s="4">
        <v>9</v>
      </c>
      <c r="AD63" s="5">
        <v>4446089.47</v>
      </c>
      <c r="AE63" s="4">
        <v>471</v>
      </c>
      <c r="AF63" s="4">
        <v>9</v>
      </c>
      <c r="AG63" s="5">
        <v>5020589.79</v>
      </c>
      <c r="AH63" s="4">
        <v>471</v>
      </c>
      <c r="AI63" s="4">
        <v>9</v>
      </c>
      <c r="AJ63" s="5">
        <v>4651863.4399999995</v>
      </c>
      <c r="AK63" s="4">
        <v>471</v>
      </c>
      <c r="AL63" s="4">
        <v>9</v>
      </c>
      <c r="AM63" s="49">
        <f>+C63+F63+I63+L63+O63+R63+U63+X63+AA63+AD63+AG63+AJ63</f>
        <v>57257924.75</v>
      </c>
      <c r="AN63" s="49"/>
      <c r="AO63" s="49"/>
    </row>
    <row r="64" spans="1:41" ht="12">
      <c r="A64" s="8" t="s">
        <v>50</v>
      </c>
      <c r="B64" s="42" t="s">
        <v>0</v>
      </c>
      <c r="C64" s="5">
        <v>1739961.3199999998</v>
      </c>
      <c r="D64" s="4">
        <v>283</v>
      </c>
      <c r="E64" s="4">
        <v>7</v>
      </c>
      <c r="F64" s="5">
        <v>1716504.7099999997</v>
      </c>
      <c r="G64" s="4">
        <v>287</v>
      </c>
      <c r="H64" s="4">
        <v>7</v>
      </c>
      <c r="I64" s="5">
        <v>1720513.1900000002</v>
      </c>
      <c r="J64" s="4">
        <v>287</v>
      </c>
      <c r="K64" s="4">
        <v>7</v>
      </c>
      <c r="L64" s="5">
        <v>1615436.28</v>
      </c>
      <c r="M64" s="4">
        <v>262</v>
      </c>
      <c r="N64" s="4">
        <v>6</v>
      </c>
      <c r="O64" s="5">
        <v>1680503.02</v>
      </c>
      <c r="P64" s="4">
        <v>253</v>
      </c>
      <c r="Q64" s="4">
        <v>6</v>
      </c>
      <c r="R64" s="5">
        <v>1762076.0699999998</v>
      </c>
      <c r="S64" s="4">
        <v>244</v>
      </c>
      <c r="T64" s="4">
        <v>5</v>
      </c>
      <c r="U64" s="5">
        <v>1551958.44</v>
      </c>
      <c r="V64" s="4">
        <v>244</v>
      </c>
      <c r="W64" s="4">
        <v>5</v>
      </c>
      <c r="X64" s="5">
        <v>1527106.16</v>
      </c>
      <c r="Y64" s="4">
        <v>244</v>
      </c>
      <c r="Z64" s="4">
        <v>5</v>
      </c>
      <c r="AA64" s="5">
        <v>1647151.3900000001</v>
      </c>
      <c r="AB64" s="4">
        <v>244</v>
      </c>
      <c r="AC64" s="4">
        <v>5</v>
      </c>
      <c r="AD64" s="5">
        <v>1657662.07</v>
      </c>
      <c r="AE64" s="4">
        <v>244</v>
      </c>
      <c r="AF64" s="4">
        <v>5</v>
      </c>
      <c r="AG64" s="5">
        <v>1665801.42</v>
      </c>
      <c r="AH64" s="4">
        <v>244</v>
      </c>
      <c r="AI64" s="4">
        <v>5</v>
      </c>
      <c r="AJ64" s="5">
        <v>1577671.23</v>
      </c>
      <c r="AK64" s="4">
        <v>244</v>
      </c>
      <c r="AL64" s="4">
        <v>5</v>
      </c>
      <c r="AM64" s="49">
        <f t="shared" si="0"/>
        <v>19862345.3</v>
      </c>
      <c r="AN64" s="49"/>
      <c r="AO64" s="49"/>
    </row>
    <row r="65" spans="1:41" ht="12">
      <c r="A65" s="8" t="s">
        <v>51</v>
      </c>
      <c r="B65" s="42" t="s">
        <v>0</v>
      </c>
      <c r="C65" s="5">
        <v>6526023.699999999</v>
      </c>
      <c r="D65" s="4">
        <v>778</v>
      </c>
      <c r="E65" s="4">
        <v>11</v>
      </c>
      <c r="F65" s="5">
        <v>6339847.109999999</v>
      </c>
      <c r="G65" s="4">
        <v>779</v>
      </c>
      <c r="H65" s="4">
        <v>11</v>
      </c>
      <c r="I65" s="5">
        <v>6273267.83</v>
      </c>
      <c r="J65" s="4">
        <v>780</v>
      </c>
      <c r="K65" s="4">
        <v>11</v>
      </c>
      <c r="L65" s="5">
        <v>6215933.350000001</v>
      </c>
      <c r="M65" s="4">
        <v>780</v>
      </c>
      <c r="N65" s="4">
        <v>11</v>
      </c>
      <c r="O65" s="5">
        <v>6393829.829999999</v>
      </c>
      <c r="P65" s="4">
        <v>780</v>
      </c>
      <c r="Q65" s="4">
        <v>11</v>
      </c>
      <c r="R65" s="5">
        <v>6488873.29</v>
      </c>
      <c r="S65" s="4">
        <v>775</v>
      </c>
      <c r="T65" s="4">
        <v>11</v>
      </c>
      <c r="U65" s="5">
        <v>6020083.359999999</v>
      </c>
      <c r="V65" s="4">
        <v>780</v>
      </c>
      <c r="W65" s="4">
        <v>11</v>
      </c>
      <c r="X65" s="5">
        <v>5637630.46</v>
      </c>
      <c r="Y65" s="4">
        <v>780</v>
      </c>
      <c r="Z65" s="4">
        <v>11</v>
      </c>
      <c r="AA65" s="5">
        <v>6333659.17</v>
      </c>
      <c r="AB65" s="4">
        <v>780</v>
      </c>
      <c r="AC65" s="4">
        <v>11</v>
      </c>
      <c r="AD65" s="5">
        <v>5847247.25</v>
      </c>
      <c r="AE65" s="4">
        <v>780</v>
      </c>
      <c r="AF65" s="4">
        <v>11</v>
      </c>
      <c r="AG65" s="5">
        <v>6190845.68</v>
      </c>
      <c r="AH65" s="4">
        <v>780</v>
      </c>
      <c r="AI65" s="4">
        <v>11</v>
      </c>
      <c r="AJ65" s="5">
        <v>5977435.6899999995</v>
      </c>
      <c r="AK65" s="4">
        <v>780</v>
      </c>
      <c r="AL65" s="4">
        <v>11</v>
      </c>
      <c r="AM65" s="49">
        <f t="shared" si="0"/>
        <v>74244676.72</v>
      </c>
      <c r="AN65" s="49"/>
      <c r="AO65" s="49"/>
    </row>
    <row r="66" spans="1:41" ht="12">
      <c r="A66" s="8" t="s">
        <v>52</v>
      </c>
      <c r="B66" s="42" t="s">
        <v>0</v>
      </c>
      <c r="C66" s="5">
        <v>1193917.2499999998</v>
      </c>
      <c r="D66" s="4">
        <v>208</v>
      </c>
      <c r="E66" s="4">
        <v>5</v>
      </c>
      <c r="F66" s="5">
        <v>1278309.65</v>
      </c>
      <c r="G66" s="4">
        <v>208</v>
      </c>
      <c r="H66" s="4">
        <v>5</v>
      </c>
      <c r="I66" s="5">
        <v>1097834.76</v>
      </c>
      <c r="J66" s="4">
        <v>208</v>
      </c>
      <c r="K66" s="4">
        <v>5</v>
      </c>
      <c r="L66" s="5">
        <v>1209959.9600000002</v>
      </c>
      <c r="M66" s="4">
        <v>208</v>
      </c>
      <c r="N66" s="4">
        <v>5</v>
      </c>
      <c r="O66" s="5">
        <v>1173877.8599999999</v>
      </c>
      <c r="P66" s="4">
        <v>208</v>
      </c>
      <c r="Q66" s="4">
        <v>5</v>
      </c>
      <c r="R66" s="5">
        <v>1148399.88</v>
      </c>
      <c r="S66" s="4">
        <v>208</v>
      </c>
      <c r="T66" s="4">
        <v>5</v>
      </c>
      <c r="U66" s="5">
        <v>1015419.64</v>
      </c>
      <c r="V66" s="4">
        <v>208</v>
      </c>
      <c r="W66" s="4">
        <v>5</v>
      </c>
      <c r="X66" s="5">
        <v>1035366.36</v>
      </c>
      <c r="Y66" s="4">
        <v>208</v>
      </c>
      <c r="Z66" s="4">
        <v>5</v>
      </c>
      <c r="AA66" s="5">
        <v>1243739.8000000003</v>
      </c>
      <c r="AB66" s="4">
        <v>208</v>
      </c>
      <c r="AC66" s="4">
        <v>5</v>
      </c>
      <c r="AD66" s="5">
        <v>1055394.3</v>
      </c>
      <c r="AE66" s="4">
        <v>208</v>
      </c>
      <c r="AF66" s="4">
        <v>5</v>
      </c>
      <c r="AG66" s="5">
        <v>1217564.7700000003</v>
      </c>
      <c r="AH66" s="4">
        <v>208</v>
      </c>
      <c r="AI66" s="4">
        <v>5</v>
      </c>
      <c r="AJ66" s="5">
        <v>1138085.41</v>
      </c>
      <c r="AK66" s="4">
        <v>208</v>
      </c>
      <c r="AL66" s="4">
        <v>5</v>
      </c>
      <c r="AM66" s="49">
        <f t="shared" si="0"/>
        <v>13807869.639999999</v>
      </c>
      <c r="AN66" s="49"/>
      <c r="AO66" s="49"/>
    </row>
    <row r="67" spans="1:41" ht="12">
      <c r="A67" s="8" t="s">
        <v>53</v>
      </c>
      <c r="B67" s="42" t="s">
        <v>0</v>
      </c>
      <c r="C67" s="5">
        <v>6906379.720000001</v>
      </c>
      <c r="D67" s="4">
        <v>732</v>
      </c>
      <c r="E67" s="4">
        <v>11</v>
      </c>
      <c r="F67" s="5">
        <v>7079925.89</v>
      </c>
      <c r="G67" s="4">
        <v>732</v>
      </c>
      <c r="H67" s="4">
        <v>11</v>
      </c>
      <c r="I67" s="5">
        <v>6810708.9799999995</v>
      </c>
      <c r="J67" s="4">
        <v>732</v>
      </c>
      <c r="K67" s="4">
        <v>11</v>
      </c>
      <c r="L67" s="5">
        <v>6699682.4799999995</v>
      </c>
      <c r="M67" s="4">
        <v>739</v>
      </c>
      <c r="N67" s="4">
        <v>11</v>
      </c>
      <c r="O67" s="5">
        <v>6459639.55</v>
      </c>
      <c r="P67" s="4">
        <v>746</v>
      </c>
      <c r="Q67" s="4">
        <v>11</v>
      </c>
      <c r="R67" s="5">
        <v>6619231.899999999</v>
      </c>
      <c r="S67" s="4">
        <v>745</v>
      </c>
      <c r="T67" s="4">
        <v>11</v>
      </c>
      <c r="U67" s="5">
        <v>6166677.720000002</v>
      </c>
      <c r="V67" s="4">
        <v>746</v>
      </c>
      <c r="W67" s="4">
        <v>11</v>
      </c>
      <c r="X67" s="5">
        <v>5539056.35</v>
      </c>
      <c r="Y67" s="4">
        <v>746</v>
      </c>
      <c r="Z67" s="4">
        <v>11</v>
      </c>
      <c r="AA67" s="5">
        <v>6434561.31</v>
      </c>
      <c r="AB67" s="4">
        <v>746</v>
      </c>
      <c r="AC67" s="4">
        <v>11</v>
      </c>
      <c r="AD67" s="5">
        <v>6076208.83</v>
      </c>
      <c r="AE67" s="4">
        <v>746</v>
      </c>
      <c r="AF67" s="4">
        <v>11</v>
      </c>
      <c r="AG67" s="5">
        <v>6326155.769999999</v>
      </c>
      <c r="AH67" s="4">
        <v>746</v>
      </c>
      <c r="AI67" s="4">
        <v>11</v>
      </c>
      <c r="AJ67" s="5">
        <v>6532530.0600000005</v>
      </c>
      <c r="AK67" s="4">
        <v>745</v>
      </c>
      <c r="AL67" s="4">
        <v>11</v>
      </c>
      <c r="AM67" s="49">
        <f t="shared" si="0"/>
        <v>77650758.56</v>
      </c>
      <c r="AN67" s="49"/>
      <c r="AO67" s="49"/>
    </row>
    <row r="68" spans="1:41" ht="12">
      <c r="A68" s="8"/>
      <c r="B68" s="42"/>
      <c r="C68" s="5"/>
      <c r="D68" s="4"/>
      <c r="E68" s="4"/>
      <c r="F68" s="5"/>
      <c r="G68" s="4"/>
      <c r="H68" s="4"/>
      <c r="I68" s="17"/>
      <c r="J68" s="18"/>
      <c r="K68" s="18"/>
      <c r="L68" s="5"/>
      <c r="M68" s="4"/>
      <c r="N68" s="4"/>
      <c r="O68" s="5"/>
      <c r="P68" s="4"/>
      <c r="Q68" s="4"/>
      <c r="R68" s="5"/>
      <c r="S68" s="4"/>
      <c r="T68" s="4"/>
      <c r="U68" s="5"/>
      <c r="V68" s="4"/>
      <c r="W68" s="4"/>
      <c r="X68" s="5"/>
      <c r="Y68" s="4"/>
      <c r="Z68" s="4"/>
      <c r="AA68" s="5"/>
      <c r="AB68" s="4"/>
      <c r="AC68" s="4"/>
      <c r="AD68" s="5"/>
      <c r="AE68" s="4"/>
      <c r="AF68" s="4"/>
      <c r="AG68" s="5"/>
      <c r="AH68" s="4"/>
      <c r="AI68" s="4"/>
      <c r="AJ68" s="5"/>
      <c r="AK68" s="4"/>
      <c r="AL68" s="4"/>
      <c r="AM68" s="49"/>
      <c r="AN68" s="49"/>
      <c r="AO68" s="49"/>
    </row>
    <row r="69" spans="1:39" ht="12">
      <c r="A69" s="8"/>
      <c r="B69" s="42"/>
      <c r="C69" s="17"/>
      <c r="D69" s="17"/>
      <c r="E69" s="17"/>
      <c r="AM69" s="41"/>
    </row>
    <row r="70" spans="3:40" s="20" customFormat="1" ht="12.75" thickBot="1">
      <c r="C70" s="51">
        <f>SUM(C11:C69)</f>
        <v>239037391.85</v>
      </c>
      <c r="D70" s="52">
        <f aca="true" t="shared" si="1" ref="D70:AL70">SUM(D11:D69)</f>
        <v>26361</v>
      </c>
      <c r="E70" s="52">
        <f t="shared" si="1"/>
        <v>495</v>
      </c>
      <c r="F70" s="51">
        <f t="shared" si="1"/>
        <v>246207100.96999994</v>
      </c>
      <c r="G70" s="52">
        <f t="shared" si="1"/>
        <v>26372</v>
      </c>
      <c r="H70" s="52">
        <f t="shared" si="1"/>
        <v>496</v>
      </c>
      <c r="I70" s="51">
        <f t="shared" si="1"/>
        <v>229434041.11999997</v>
      </c>
      <c r="J70" s="51">
        <f t="shared" si="1"/>
        <v>26426</v>
      </c>
      <c r="K70" s="51">
        <f t="shared" si="1"/>
        <v>496</v>
      </c>
      <c r="L70" s="51">
        <f t="shared" si="1"/>
        <v>228485325.33</v>
      </c>
      <c r="M70" s="51">
        <f t="shared" si="1"/>
        <v>26418</v>
      </c>
      <c r="N70" s="51">
        <f t="shared" si="1"/>
        <v>495</v>
      </c>
      <c r="O70" s="51">
        <f t="shared" si="1"/>
        <v>228867489.49000007</v>
      </c>
      <c r="P70" s="51">
        <f t="shared" si="1"/>
        <v>26447</v>
      </c>
      <c r="Q70" s="51">
        <f t="shared" si="1"/>
        <v>495</v>
      </c>
      <c r="R70" s="51">
        <f t="shared" si="1"/>
        <v>230491044.82000002</v>
      </c>
      <c r="S70" s="51">
        <f t="shared" si="1"/>
        <v>26466</v>
      </c>
      <c r="T70" s="51">
        <f t="shared" si="1"/>
        <v>494</v>
      </c>
      <c r="U70" s="51">
        <f t="shared" si="1"/>
        <v>213944741.25000003</v>
      </c>
      <c r="V70" s="51">
        <f t="shared" si="1"/>
        <v>26469</v>
      </c>
      <c r="W70" s="51">
        <f t="shared" si="1"/>
        <v>494</v>
      </c>
      <c r="X70" s="51">
        <f t="shared" si="1"/>
        <v>199844593.69</v>
      </c>
      <c r="Y70" s="51">
        <f t="shared" si="1"/>
        <v>26434</v>
      </c>
      <c r="Z70" s="51">
        <f t="shared" si="1"/>
        <v>494</v>
      </c>
      <c r="AA70" s="51">
        <f t="shared" si="1"/>
        <v>226462792.29999995</v>
      </c>
      <c r="AB70" s="51">
        <f t="shared" si="1"/>
        <v>26439</v>
      </c>
      <c r="AC70" s="51">
        <f t="shared" si="1"/>
        <v>493</v>
      </c>
      <c r="AD70" s="51">
        <f t="shared" si="1"/>
        <v>215059354.60999995</v>
      </c>
      <c r="AE70" s="51">
        <f t="shared" si="1"/>
        <v>26448</v>
      </c>
      <c r="AF70" s="51">
        <f t="shared" si="1"/>
        <v>492</v>
      </c>
      <c r="AG70" s="51">
        <f t="shared" si="1"/>
        <v>225743044.57000002</v>
      </c>
      <c r="AH70" s="51">
        <f t="shared" si="1"/>
        <v>26457</v>
      </c>
      <c r="AI70" s="51">
        <f t="shared" si="1"/>
        <v>492</v>
      </c>
      <c r="AJ70" s="51">
        <f t="shared" si="1"/>
        <v>215130259.3499999</v>
      </c>
      <c r="AK70" s="51">
        <f t="shared" si="1"/>
        <v>26448</v>
      </c>
      <c r="AL70" s="51">
        <f t="shared" si="1"/>
        <v>492</v>
      </c>
      <c r="AM70" s="51">
        <f>SUM(AM11:AM67)</f>
        <v>2698707179.3500004</v>
      </c>
      <c r="AN70" s="58"/>
    </row>
    <row r="71" spans="3:39" ht="12.75" thickTop="1">
      <c r="C71" s="50"/>
      <c r="D71" s="50"/>
      <c r="E71" s="50"/>
      <c r="F71" s="50"/>
      <c r="G71" s="50"/>
      <c r="H71" s="50"/>
      <c r="I71" s="50"/>
      <c r="J71" s="50"/>
      <c r="K71" s="50"/>
      <c r="L71" s="74"/>
      <c r="M71" s="74"/>
      <c r="N71" s="74"/>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row>
    <row r="72" spans="12:39" ht="12">
      <c r="L72" s="41"/>
      <c r="M72" s="41"/>
      <c r="N72" s="41"/>
      <c r="AM72" s="17"/>
    </row>
    <row r="73" spans="3:39" ht="12">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row>
    <row r="74" spans="1:39" ht="12">
      <c r="A74" s="56" t="s">
        <v>113</v>
      </c>
      <c r="O74" s="41"/>
      <c r="P74" s="41"/>
      <c r="Q74" s="41"/>
      <c r="AM74" s="17"/>
    </row>
    <row r="75" ht="12">
      <c r="AM75" s="41"/>
    </row>
    <row r="76" spans="1:2" ht="12.75">
      <c r="A76" s="44" t="s">
        <v>89</v>
      </c>
      <c r="B76" s="59" t="s">
        <v>90</v>
      </c>
    </row>
    <row r="77" spans="1:2" ht="12.75">
      <c r="A77" s="44"/>
      <c r="B77" s="7" t="s">
        <v>91</v>
      </c>
    </row>
    <row r="78" spans="1:2" ht="12.75">
      <c r="A78"/>
      <c r="B78" s="7" t="s">
        <v>92</v>
      </c>
    </row>
    <row r="79" spans="1:2" ht="12.75">
      <c r="A79"/>
      <c r="B79" s="7" t="s">
        <v>93</v>
      </c>
    </row>
    <row r="80" spans="1:2" ht="12.75">
      <c r="A80" s="44"/>
      <c r="B80" s="7" t="s">
        <v>94</v>
      </c>
    </row>
    <row r="81" spans="1:2" ht="12.75">
      <c r="A81"/>
      <c r="B81" s="7" t="s">
        <v>95</v>
      </c>
    </row>
    <row r="82" spans="1:2" ht="12.75">
      <c r="A82"/>
      <c r="B82" s="7" t="s">
        <v>96</v>
      </c>
    </row>
    <row r="83" spans="1:2" ht="12.75">
      <c r="A83"/>
      <c r="B83" s="7" t="s">
        <v>97</v>
      </c>
    </row>
    <row r="84" spans="1:2" ht="12.75">
      <c r="A84"/>
      <c r="B84" s="7" t="s">
        <v>98</v>
      </c>
    </row>
    <row r="85" spans="1:2" ht="12.75">
      <c r="A85"/>
      <c r="B85" s="7" t="s">
        <v>99</v>
      </c>
    </row>
    <row r="86" spans="1:2" ht="12.75">
      <c r="A86"/>
      <c r="B86" s="7" t="s">
        <v>100</v>
      </c>
    </row>
    <row r="87" spans="1:2" ht="12.75">
      <c r="A87"/>
      <c r="B87" s="7" t="s">
        <v>101</v>
      </c>
    </row>
  </sheetData>
  <sheetProtection/>
  <mergeCells count="12">
    <mergeCell ref="U9:W9"/>
    <mergeCell ref="X9:Z9"/>
    <mergeCell ref="AA9:AC9"/>
    <mergeCell ref="AD9:AF9"/>
    <mergeCell ref="AG9:AI9"/>
    <mergeCell ref="AJ9:AL9"/>
    <mergeCell ref="C9:E9"/>
    <mergeCell ref="F9:H9"/>
    <mergeCell ref="I9:K9"/>
    <mergeCell ref="L9:N9"/>
    <mergeCell ref="O9:Q9"/>
    <mergeCell ref="R9:T9"/>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FF99FF"/>
  </sheetPr>
  <dimension ref="A7:AO87"/>
  <sheetViews>
    <sheetView zoomScalePageLayoutView="0" workbookViewId="0" topLeftCell="A1">
      <selection activeCell="A77" sqref="A77"/>
    </sheetView>
  </sheetViews>
  <sheetFormatPr defaultColWidth="8.8515625" defaultRowHeight="12.75"/>
  <cols>
    <col min="1" max="1" width="43.00390625" style="16" customWidth="1"/>
    <col min="2" max="2" width="10.7109375" style="16" bestFit="1" customWidth="1"/>
    <col min="3" max="3" width="14.57421875" style="16" bestFit="1" customWidth="1"/>
    <col min="4" max="4" width="13.140625" style="16" bestFit="1" customWidth="1"/>
    <col min="5" max="5" width="13.7109375" style="16" bestFit="1" customWidth="1"/>
    <col min="6" max="6" width="14.140625" style="16" bestFit="1" customWidth="1"/>
    <col min="7" max="7" width="13.140625" style="16" bestFit="1" customWidth="1"/>
    <col min="8" max="8" width="13.7109375" style="16" bestFit="1" customWidth="1"/>
    <col min="9" max="9" width="14.140625" style="16" bestFit="1" customWidth="1"/>
    <col min="10" max="10" width="13.140625" style="16" bestFit="1" customWidth="1"/>
    <col min="11" max="11" width="13.7109375" style="16" bestFit="1" customWidth="1"/>
    <col min="12" max="12" width="14.57421875" style="16" bestFit="1" customWidth="1"/>
    <col min="13" max="13" width="13.140625" style="16" bestFit="1" customWidth="1"/>
    <col min="14" max="14" width="13.7109375" style="16" bestFit="1" customWidth="1"/>
    <col min="15" max="15" width="14.140625" style="16" bestFit="1" customWidth="1"/>
    <col min="16" max="16" width="13.140625" style="16" bestFit="1" customWidth="1"/>
    <col min="17" max="17" width="13.7109375" style="16" bestFit="1" customWidth="1"/>
    <col min="18" max="18" width="14.140625" style="16" bestFit="1" customWidth="1"/>
    <col min="19" max="19" width="13.140625" style="16" bestFit="1" customWidth="1"/>
    <col min="20" max="20" width="13.7109375" style="16" bestFit="1" customWidth="1"/>
    <col min="21" max="21" width="14.140625" style="16" bestFit="1" customWidth="1"/>
    <col min="22" max="22" width="13.140625" style="16" bestFit="1" customWidth="1"/>
    <col min="23" max="23" width="13.7109375" style="16" bestFit="1" customWidth="1"/>
    <col min="24" max="24" width="14.140625" style="16" bestFit="1" customWidth="1"/>
    <col min="25" max="25" width="13.140625" style="16" bestFit="1" customWidth="1"/>
    <col min="26" max="26" width="13.7109375" style="16" bestFit="1" customWidth="1"/>
    <col min="27" max="27" width="14.140625" style="16" bestFit="1" customWidth="1"/>
    <col min="28" max="28" width="13.140625" style="16" bestFit="1" customWidth="1"/>
    <col min="29" max="29" width="13.7109375" style="16" bestFit="1" customWidth="1"/>
    <col min="30" max="30" width="14.140625" style="16" bestFit="1" customWidth="1"/>
    <col min="31" max="31" width="13.140625" style="16" bestFit="1" customWidth="1"/>
    <col min="32" max="32" width="13.7109375" style="16" bestFit="1" customWidth="1"/>
    <col min="33" max="33" width="14.140625" style="16" bestFit="1" customWidth="1"/>
    <col min="34" max="34" width="13.140625" style="16" bestFit="1" customWidth="1"/>
    <col min="35" max="35" width="13.7109375" style="16" bestFit="1" customWidth="1"/>
    <col min="36" max="36" width="14.57421875" style="16" bestFit="1" customWidth="1"/>
    <col min="37" max="37" width="13.140625" style="16" bestFit="1" customWidth="1"/>
    <col min="38" max="38" width="13.7109375" style="16" bestFit="1" customWidth="1"/>
    <col min="39" max="39" width="16.00390625" style="16" bestFit="1" customWidth="1"/>
    <col min="40" max="40" width="22.57421875" style="16" bestFit="1" customWidth="1"/>
    <col min="41" max="41" width="13.140625" style="16" bestFit="1" customWidth="1"/>
    <col min="42" max="16384" width="8.8515625" style="16" customWidth="1"/>
  </cols>
  <sheetData>
    <row r="1" s="53" customFormat="1" ht="12"/>
    <row r="2" s="54" customFormat="1" ht="12"/>
    <row r="3" s="54" customFormat="1" ht="12"/>
    <row r="4" s="54" customFormat="1" ht="12"/>
    <row r="5" s="54" customFormat="1" ht="12"/>
    <row r="6" s="54" customFormat="1" ht="12"/>
    <row r="7" s="53" customFormat="1" ht="26.25">
      <c r="A7" s="55" t="s">
        <v>77</v>
      </c>
    </row>
    <row r="8" s="53" customFormat="1" ht="8.25" customHeight="1"/>
    <row r="9" spans="1:39" s="19" customFormat="1" ht="12.75" customHeight="1">
      <c r="A9" s="45"/>
      <c r="B9" s="45"/>
      <c r="C9" s="103">
        <v>42917</v>
      </c>
      <c r="D9" s="103"/>
      <c r="E9" s="103"/>
      <c r="F9" s="103">
        <v>42948</v>
      </c>
      <c r="G9" s="103"/>
      <c r="H9" s="103"/>
      <c r="I9" s="103">
        <v>42979</v>
      </c>
      <c r="J9" s="103"/>
      <c r="K9" s="103"/>
      <c r="L9" s="103">
        <v>43009</v>
      </c>
      <c r="M9" s="103"/>
      <c r="N9" s="103"/>
      <c r="O9" s="103">
        <v>43040</v>
      </c>
      <c r="P9" s="103"/>
      <c r="Q9" s="103"/>
      <c r="R9" s="103">
        <v>43070</v>
      </c>
      <c r="S9" s="103"/>
      <c r="T9" s="103"/>
      <c r="U9" s="103">
        <v>43101</v>
      </c>
      <c r="V9" s="103"/>
      <c r="W9" s="103"/>
      <c r="X9" s="103">
        <v>43132</v>
      </c>
      <c r="Y9" s="103"/>
      <c r="Z9" s="103"/>
      <c r="AA9" s="103">
        <v>43160</v>
      </c>
      <c r="AB9" s="103"/>
      <c r="AC9" s="103"/>
      <c r="AD9" s="103">
        <v>43191</v>
      </c>
      <c r="AE9" s="103"/>
      <c r="AF9" s="103"/>
      <c r="AG9" s="103">
        <v>43221</v>
      </c>
      <c r="AH9" s="103"/>
      <c r="AI9" s="103"/>
      <c r="AJ9" s="103">
        <v>43252</v>
      </c>
      <c r="AK9" s="103"/>
      <c r="AL9" s="103"/>
      <c r="AM9" s="46" t="s">
        <v>105</v>
      </c>
    </row>
    <row r="10" spans="1:39" s="19" customFormat="1" ht="12">
      <c r="A10" s="47" t="s">
        <v>6</v>
      </c>
      <c r="B10" s="47" t="s">
        <v>2</v>
      </c>
      <c r="C10" s="48" t="s">
        <v>3</v>
      </c>
      <c r="D10" s="48" t="s">
        <v>5</v>
      </c>
      <c r="E10" s="48" t="s">
        <v>4</v>
      </c>
      <c r="F10" s="48" t="s">
        <v>3</v>
      </c>
      <c r="G10" s="48" t="s">
        <v>5</v>
      </c>
      <c r="H10" s="48" t="s">
        <v>4</v>
      </c>
      <c r="I10" s="48" t="s">
        <v>3</v>
      </c>
      <c r="J10" s="48" t="s">
        <v>5</v>
      </c>
      <c r="K10" s="48" t="s">
        <v>4</v>
      </c>
      <c r="L10" s="48" t="s">
        <v>3</v>
      </c>
      <c r="M10" s="48" t="s">
        <v>5</v>
      </c>
      <c r="N10" s="48" t="s">
        <v>4</v>
      </c>
      <c r="O10" s="48" t="s">
        <v>3</v>
      </c>
      <c r="P10" s="48" t="s">
        <v>5</v>
      </c>
      <c r="Q10" s="48" t="s">
        <v>4</v>
      </c>
      <c r="R10" s="48" t="s">
        <v>3</v>
      </c>
      <c r="S10" s="48" t="s">
        <v>5</v>
      </c>
      <c r="T10" s="48" t="s">
        <v>4</v>
      </c>
      <c r="U10" s="48" t="s">
        <v>3</v>
      </c>
      <c r="V10" s="48" t="s">
        <v>5</v>
      </c>
      <c r="W10" s="48" t="s">
        <v>4</v>
      </c>
      <c r="X10" s="48" t="s">
        <v>3</v>
      </c>
      <c r="Y10" s="48" t="s">
        <v>5</v>
      </c>
      <c r="Z10" s="48" t="s">
        <v>4</v>
      </c>
      <c r="AA10" s="48" t="s">
        <v>3</v>
      </c>
      <c r="AB10" s="48" t="s">
        <v>5</v>
      </c>
      <c r="AC10" s="48" t="s">
        <v>4</v>
      </c>
      <c r="AD10" s="48" t="s">
        <v>3</v>
      </c>
      <c r="AE10" s="48" t="s">
        <v>5</v>
      </c>
      <c r="AF10" s="48" t="s">
        <v>4</v>
      </c>
      <c r="AG10" s="48" t="s">
        <v>3</v>
      </c>
      <c r="AH10" s="48" t="s">
        <v>5</v>
      </c>
      <c r="AI10" s="48" t="s">
        <v>4</v>
      </c>
      <c r="AJ10" s="48" t="s">
        <v>3</v>
      </c>
      <c r="AK10" s="48" t="s">
        <v>5</v>
      </c>
      <c r="AL10" s="48" t="s">
        <v>4</v>
      </c>
      <c r="AM10" s="48" t="s">
        <v>3</v>
      </c>
    </row>
    <row r="11" spans="1:41" s="8" customFormat="1" ht="12">
      <c r="A11" s="8" t="s">
        <v>79</v>
      </c>
      <c r="B11" s="42" t="s">
        <v>0</v>
      </c>
      <c r="C11" s="5">
        <v>10165477.909999998</v>
      </c>
      <c r="D11" s="4">
        <v>781</v>
      </c>
      <c r="E11" s="4">
        <v>12</v>
      </c>
      <c r="F11" s="5">
        <v>10191283.56</v>
      </c>
      <c r="G11" s="4">
        <v>781</v>
      </c>
      <c r="H11" s="4">
        <v>12</v>
      </c>
      <c r="I11" s="5">
        <v>9764077.280000001</v>
      </c>
      <c r="J11" s="4">
        <v>781</v>
      </c>
      <c r="K11" s="4">
        <v>12</v>
      </c>
      <c r="L11" s="5">
        <v>10056076.55</v>
      </c>
      <c r="M11" s="4">
        <v>781</v>
      </c>
      <c r="N11" s="4">
        <v>12</v>
      </c>
      <c r="O11" s="5">
        <v>9751806.76</v>
      </c>
      <c r="P11" s="4">
        <v>781</v>
      </c>
      <c r="Q11" s="4">
        <v>12</v>
      </c>
      <c r="R11" s="5">
        <v>10503236.719999999</v>
      </c>
      <c r="S11" s="4">
        <v>781</v>
      </c>
      <c r="T11" s="4">
        <v>12</v>
      </c>
      <c r="U11" s="5">
        <v>9580786.269999998</v>
      </c>
      <c r="V11" s="4">
        <v>781</v>
      </c>
      <c r="W11" s="4">
        <v>12</v>
      </c>
      <c r="X11" s="5">
        <v>8840858.47</v>
      </c>
      <c r="Y11" s="4">
        <v>781</v>
      </c>
      <c r="Z11" s="4">
        <v>12</v>
      </c>
      <c r="AA11" s="5">
        <v>9917004.290000001</v>
      </c>
      <c r="AB11" s="4">
        <v>781</v>
      </c>
      <c r="AC11" s="4">
        <v>12</v>
      </c>
      <c r="AD11" s="5">
        <v>9556596.430000002</v>
      </c>
      <c r="AE11" s="4">
        <v>779</v>
      </c>
      <c r="AF11" s="4">
        <v>12</v>
      </c>
      <c r="AG11" s="5">
        <v>10021534.23</v>
      </c>
      <c r="AH11" s="5">
        <v>781</v>
      </c>
      <c r="AI11" s="5">
        <v>12</v>
      </c>
      <c r="AJ11" s="5">
        <v>10126847.800000003</v>
      </c>
      <c r="AK11" s="5">
        <v>781</v>
      </c>
      <c r="AL11" s="5">
        <v>12</v>
      </c>
      <c r="AM11" s="49">
        <f>+C11+F11+I11+L11+O11+R11+U11+X11+AA11+AD11+AG11+AJ11</f>
        <v>118475586.27000001</v>
      </c>
      <c r="AN11" s="49"/>
      <c r="AO11" s="49"/>
    </row>
    <row r="12" spans="1:41" s="8" customFormat="1" ht="12">
      <c r="A12" s="8" t="s">
        <v>80</v>
      </c>
      <c r="B12" s="42" t="s">
        <v>1</v>
      </c>
      <c r="C12" s="5">
        <v>837893.76</v>
      </c>
      <c r="D12" s="4">
        <v>168</v>
      </c>
      <c r="E12" s="4">
        <v>4</v>
      </c>
      <c r="F12" s="5">
        <v>788148.9299999999</v>
      </c>
      <c r="G12" s="4">
        <v>168</v>
      </c>
      <c r="H12" s="4">
        <v>4</v>
      </c>
      <c r="I12" s="5">
        <v>814195.06</v>
      </c>
      <c r="J12" s="4">
        <v>168</v>
      </c>
      <c r="K12" s="4">
        <v>4</v>
      </c>
      <c r="L12" s="5">
        <v>800162.98</v>
      </c>
      <c r="M12" s="4">
        <v>168</v>
      </c>
      <c r="N12" s="4">
        <v>4</v>
      </c>
      <c r="O12" s="5">
        <v>797699.65</v>
      </c>
      <c r="P12" s="4">
        <v>168</v>
      </c>
      <c r="Q12" s="4">
        <v>4</v>
      </c>
      <c r="R12" s="5">
        <v>855158.1</v>
      </c>
      <c r="S12" s="4">
        <v>168</v>
      </c>
      <c r="T12" s="4">
        <v>4</v>
      </c>
      <c r="U12" s="5">
        <v>796299.29</v>
      </c>
      <c r="V12" s="4">
        <v>168</v>
      </c>
      <c r="W12" s="4">
        <v>4</v>
      </c>
      <c r="X12" s="5">
        <v>761904.4199999999</v>
      </c>
      <c r="Y12" s="4">
        <v>168</v>
      </c>
      <c r="Z12" s="4">
        <v>4</v>
      </c>
      <c r="AA12" s="5">
        <v>771457.1599999999</v>
      </c>
      <c r="AB12" s="4">
        <v>168</v>
      </c>
      <c r="AC12" s="4">
        <v>4</v>
      </c>
      <c r="AD12" s="5">
        <v>816311.64</v>
      </c>
      <c r="AE12" s="4">
        <v>168</v>
      </c>
      <c r="AF12" s="4">
        <v>4</v>
      </c>
      <c r="AG12" s="5">
        <v>797309.8999999999</v>
      </c>
      <c r="AH12" s="5">
        <v>168</v>
      </c>
      <c r="AI12" s="5">
        <v>4</v>
      </c>
      <c r="AJ12" s="5">
        <v>883967.3300000001</v>
      </c>
      <c r="AK12" s="5">
        <v>168</v>
      </c>
      <c r="AL12" s="5">
        <v>4</v>
      </c>
      <c r="AM12" s="49">
        <f aca="true" t="shared" si="0" ref="AM12:AM67">+C12+F12+I12+L12+O12+R12+U12+X12+AA12+AD12+AG12+AJ12</f>
        <v>9720508.219999999</v>
      </c>
      <c r="AN12" s="49"/>
      <c r="AO12" s="49"/>
    </row>
    <row r="13" spans="1:41" s="8" customFormat="1" ht="12">
      <c r="A13" s="8" t="s">
        <v>81</v>
      </c>
      <c r="B13" s="42" t="s">
        <v>1</v>
      </c>
      <c r="C13" s="5">
        <v>9967074.720000003</v>
      </c>
      <c r="D13" s="4">
        <v>1302</v>
      </c>
      <c r="E13" s="4">
        <v>27</v>
      </c>
      <c r="F13" s="5">
        <v>10032239.639999999</v>
      </c>
      <c r="G13" s="4">
        <v>1304</v>
      </c>
      <c r="H13" s="4">
        <v>27</v>
      </c>
      <c r="I13" s="5">
        <v>9791184.980000002</v>
      </c>
      <c r="J13" s="4">
        <v>1304</v>
      </c>
      <c r="K13" s="4">
        <v>27</v>
      </c>
      <c r="L13" s="5">
        <v>9956588.469999999</v>
      </c>
      <c r="M13" s="4">
        <v>1295</v>
      </c>
      <c r="N13" s="4">
        <v>27</v>
      </c>
      <c r="O13" s="5">
        <v>9650417.99</v>
      </c>
      <c r="P13" s="4">
        <v>1290</v>
      </c>
      <c r="Q13" s="4">
        <v>27</v>
      </c>
      <c r="R13" s="5">
        <v>10321096.729999999</v>
      </c>
      <c r="S13" s="4">
        <v>1300</v>
      </c>
      <c r="T13" s="4">
        <v>27</v>
      </c>
      <c r="U13" s="5">
        <v>10194105.39</v>
      </c>
      <c r="V13" s="4">
        <v>1305</v>
      </c>
      <c r="W13" s="4">
        <v>26</v>
      </c>
      <c r="X13" s="5">
        <v>9152600.459999997</v>
      </c>
      <c r="Y13" s="4">
        <v>1305</v>
      </c>
      <c r="Z13" s="4">
        <v>26</v>
      </c>
      <c r="AA13" s="5">
        <v>9909761.17</v>
      </c>
      <c r="AB13" s="4">
        <v>1304</v>
      </c>
      <c r="AC13" s="4">
        <v>26</v>
      </c>
      <c r="AD13" s="5">
        <v>9872582.009999996</v>
      </c>
      <c r="AE13" s="4">
        <v>1305</v>
      </c>
      <c r="AF13" s="4">
        <v>26</v>
      </c>
      <c r="AG13" s="5">
        <v>9947256.780000001</v>
      </c>
      <c r="AH13" s="5">
        <v>1305</v>
      </c>
      <c r="AI13" s="5">
        <v>26</v>
      </c>
      <c r="AJ13" s="5">
        <v>10037534.320000002</v>
      </c>
      <c r="AK13" s="5">
        <v>1305</v>
      </c>
      <c r="AL13" s="5">
        <v>26</v>
      </c>
      <c r="AM13" s="49">
        <f t="shared" si="0"/>
        <v>118832442.66</v>
      </c>
      <c r="AN13" s="49"/>
      <c r="AO13" s="49"/>
    </row>
    <row r="14" spans="1:41" s="8" customFormat="1" ht="12">
      <c r="A14" s="8" t="s">
        <v>82</v>
      </c>
      <c r="B14" s="42" t="s">
        <v>1</v>
      </c>
      <c r="C14" s="5">
        <v>849533.33</v>
      </c>
      <c r="D14" s="4">
        <v>167</v>
      </c>
      <c r="E14" s="4">
        <v>7</v>
      </c>
      <c r="F14" s="5">
        <v>922664.49</v>
      </c>
      <c r="G14" s="4">
        <v>167</v>
      </c>
      <c r="H14" s="4">
        <v>7</v>
      </c>
      <c r="I14" s="5">
        <v>823370.5800000001</v>
      </c>
      <c r="J14" s="4">
        <v>167</v>
      </c>
      <c r="K14" s="4">
        <v>7</v>
      </c>
      <c r="L14" s="5">
        <v>877987.79</v>
      </c>
      <c r="M14" s="4">
        <v>167</v>
      </c>
      <c r="N14" s="4">
        <v>7</v>
      </c>
      <c r="O14" s="5">
        <v>882366.51</v>
      </c>
      <c r="P14" s="4">
        <v>167</v>
      </c>
      <c r="Q14" s="4">
        <v>7</v>
      </c>
      <c r="R14" s="5">
        <v>910759.48</v>
      </c>
      <c r="S14" s="4">
        <v>167</v>
      </c>
      <c r="T14" s="4">
        <v>7</v>
      </c>
      <c r="U14" s="5">
        <v>853482.74</v>
      </c>
      <c r="V14" s="4">
        <v>167</v>
      </c>
      <c r="W14" s="4">
        <v>7</v>
      </c>
      <c r="X14" s="5">
        <v>850623.78</v>
      </c>
      <c r="Y14" s="4">
        <v>166</v>
      </c>
      <c r="Z14" s="4">
        <v>7</v>
      </c>
      <c r="AA14" s="5">
        <v>826868.3099999999</v>
      </c>
      <c r="AB14" s="4">
        <v>167</v>
      </c>
      <c r="AC14" s="4">
        <v>7</v>
      </c>
      <c r="AD14" s="5">
        <v>819198.11</v>
      </c>
      <c r="AE14" s="4">
        <v>167</v>
      </c>
      <c r="AF14" s="4">
        <v>7</v>
      </c>
      <c r="AG14" s="5">
        <v>825860.12</v>
      </c>
      <c r="AH14" s="5">
        <v>167</v>
      </c>
      <c r="AI14" s="5">
        <v>7</v>
      </c>
      <c r="AJ14" s="5">
        <v>800076.56</v>
      </c>
      <c r="AK14" s="5">
        <v>167</v>
      </c>
      <c r="AL14" s="5">
        <v>7</v>
      </c>
      <c r="AM14" s="49">
        <f t="shared" si="0"/>
        <v>10242791.799999999</v>
      </c>
      <c r="AN14" s="49"/>
      <c r="AO14" s="49"/>
    </row>
    <row r="15" spans="1:41" s="8" customFormat="1" ht="12">
      <c r="A15" s="8" t="s">
        <v>83</v>
      </c>
      <c r="B15" s="42" t="s">
        <v>1</v>
      </c>
      <c r="C15" s="5">
        <v>1065860.97</v>
      </c>
      <c r="D15" s="4">
        <v>160</v>
      </c>
      <c r="E15" s="4">
        <v>5</v>
      </c>
      <c r="F15" s="5">
        <v>1121567.62</v>
      </c>
      <c r="G15" s="4">
        <v>160</v>
      </c>
      <c r="H15" s="4">
        <v>5</v>
      </c>
      <c r="I15" s="5">
        <v>925429.32</v>
      </c>
      <c r="J15" s="4">
        <v>160</v>
      </c>
      <c r="K15" s="4">
        <v>5</v>
      </c>
      <c r="L15" s="5">
        <v>1043744.81</v>
      </c>
      <c r="M15" s="4">
        <v>160</v>
      </c>
      <c r="N15" s="4">
        <v>5</v>
      </c>
      <c r="O15" s="5">
        <v>962483.19</v>
      </c>
      <c r="P15" s="4">
        <v>160</v>
      </c>
      <c r="Q15" s="4">
        <v>5</v>
      </c>
      <c r="R15" s="5">
        <v>1020651.6</v>
      </c>
      <c r="S15" s="4">
        <v>160</v>
      </c>
      <c r="T15" s="4">
        <v>5</v>
      </c>
      <c r="U15" s="5">
        <v>917553.1900000001</v>
      </c>
      <c r="V15" s="4">
        <v>160</v>
      </c>
      <c r="W15" s="4">
        <v>5</v>
      </c>
      <c r="X15" s="5">
        <v>846337.4099999999</v>
      </c>
      <c r="Y15" s="4">
        <v>160</v>
      </c>
      <c r="Z15" s="4">
        <v>5</v>
      </c>
      <c r="AA15" s="5">
        <v>964358.01</v>
      </c>
      <c r="AB15" s="4">
        <v>156</v>
      </c>
      <c r="AC15" s="4">
        <v>5</v>
      </c>
      <c r="AD15" s="5">
        <v>1121071.17</v>
      </c>
      <c r="AE15" s="4">
        <v>160</v>
      </c>
      <c r="AF15" s="4">
        <v>5</v>
      </c>
      <c r="AG15" s="5">
        <v>992814.9400000001</v>
      </c>
      <c r="AH15" s="5">
        <v>160</v>
      </c>
      <c r="AI15" s="5">
        <v>5</v>
      </c>
      <c r="AJ15" s="5">
        <v>980192.41</v>
      </c>
      <c r="AK15" s="5">
        <v>160</v>
      </c>
      <c r="AL15" s="5">
        <v>5</v>
      </c>
      <c r="AM15" s="49">
        <f t="shared" si="0"/>
        <v>11962064.64</v>
      </c>
      <c r="AN15" s="49"/>
      <c r="AO15" s="49"/>
    </row>
    <row r="16" spans="1:41" s="8" customFormat="1" ht="12">
      <c r="A16" s="8" t="s">
        <v>54</v>
      </c>
      <c r="B16" s="42" t="s">
        <v>1</v>
      </c>
      <c r="C16" s="5">
        <v>928594.05</v>
      </c>
      <c r="D16" s="4">
        <v>129</v>
      </c>
      <c r="E16" s="4">
        <v>3</v>
      </c>
      <c r="F16" s="5">
        <v>957635.9299999999</v>
      </c>
      <c r="G16" s="4">
        <v>129</v>
      </c>
      <c r="H16" s="4">
        <v>3</v>
      </c>
      <c r="I16" s="5">
        <v>920714.29</v>
      </c>
      <c r="J16" s="4">
        <v>129</v>
      </c>
      <c r="K16" s="4">
        <v>3</v>
      </c>
      <c r="L16" s="5">
        <v>923852.2200000001</v>
      </c>
      <c r="M16" s="4">
        <v>129</v>
      </c>
      <c r="N16" s="4">
        <v>3</v>
      </c>
      <c r="O16" s="5">
        <v>840459.6300000001</v>
      </c>
      <c r="P16" s="4">
        <v>129</v>
      </c>
      <c r="Q16" s="4">
        <v>3</v>
      </c>
      <c r="R16" s="5">
        <v>983865.76</v>
      </c>
      <c r="S16" s="4">
        <v>129</v>
      </c>
      <c r="T16" s="4">
        <v>3</v>
      </c>
      <c r="U16" s="5">
        <v>846413.26</v>
      </c>
      <c r="V16" s="4">
        <v>129</v>
      </c>
      <c r="W16" s="4">
        <v>3</v>
      </c>
      <c r="X16" s="5">
        <v>759759.39</v>
      </c>
      <c r="Y16" s="4">
        <v>129</v>
      </c>
      <c r="Z16" s="4">
        <v>3</v>
      </c>
      <c r="AA16" s="5">
        <v>879637.04</v>
      </c>
      <c r="AB16" s="4">
        <v>129</v>
      </c>
      <c r="AC16" s="4">
        <v>3</v>
      </c>
      <c r="AD16" s="5">
        <v>851177.67</v>
      </c>
      <c r="AE16" s="4">
        <v>129</v>
      </c>
      <c r="AF16" s="4">
        <v>3</v>
      </c>
      <c r="AG16" s="5">
        <v>867733.8700000001</v>
      </c>
      <c r="AH16" s="5">
        <v>129</v>
      </c>
      <c r="AI16" s="5">
        <v>3</v>
      </c>
      <c r="AJ16" s="5">
        <v>831600.48</v>
      </c>
      <c r="AK16" s="5">
        <v>129</v>
      </c>
      <c r="AL16" s="5">
        <v>3</v>
      </c>
      <c r="AM16" s="49">
        <f t="shared" si="0"/>
        <v>10591443.59</v>
      </c>
      <c r="AN16" s="49"/>
      <c r="AO16" s="49"/>
    </row>
    <row r="17" spans="1:41" s="8" customFormat="1" ht="12">
      <c r="A17" s="8" t="s">
        <v>84</v>
      </c>
      <c r="B17" s="42" t="s">
        <v>1</v>
      </c>
      <c r="C17" s="5">
        <v>1840458.6199999999</v>
      </c>
      <c r="D17" s="4">
        <v>293</v>
      </c>
      <c r="E17" s="4">
        <v>7</v>
      </c>
      <c r="F17" s="5">
        <v>1909446.49</v>
      </c>
      <c r="G17" s="4">
        <v>293</v>
      </c>
      <c r="H17" s="4">
        <v>7</v>
      </c>
      <c r="I17" s="5">
        <v>1839602.51</v>
      </c>
      <c r="J17" s="4">
        <v>293</v>
      </c>
      <c r="K17" s="4">
        <v>7</v>
      </c>
      <c r="L17" s="5">
        <v>1859894.3000000003</v>
      </c>
      <c r="M17" s="4">
        <v>293</v>
      </c>
      <c r="N17" s="4">
        <v>7</v>
      </c>
      <c r="O17" s="5">
        <v>1739601</v>
      </c>
      <c r="P17" s="4">
        <v>293</v>
      </c>
      <c r="Q17" s="4">
        <v>7</v>
      </c>
      <c r="R17" s="5">
        <v>1811156.34</v>
      </c>
      <c r="S17" s="4">
        <v>293</v>
      </c>
      <c r="T17" s="4">
        <v>7</v>
      </c>
      <c r="U17" s="5">
        <v>1832287.0700000003</v>
      </c>
      <c r="V17" s="4">
        <v>293</v>
      </c>
      <c r="W17" s="4">
        <v>7</v>
      </c>
      <c r="X17" s="5">
        <v>1649137.22</v>
      </c>
      <c r="Y17" s="4">
        <v>293</v>
      </c>
      <c r="Z17" s="4">
        <v>7</v>
      </c>
      <c r="AA17" s="5">
        <v>1916945.6999999997</v>
      </c>
      <c r="AB17" s="4">
        <v>293</v>
      </c>
      <c r="AC17" s="4">
        <v>7</v>
      </c>
      <c r="AD17" s="5">
        <v>1811597.56</v>
      </c>
      <c r="AE17" s="4">
        <v>293</v>
      </c>
      <c r="AF17" s="4">
        <v>7</v>
      </c>
      <c r="AG17" s="5">
        <v>1861836.52</v>
      </c>
      <c r="AH17" s="5">
        <v>293</v>
      </c>
      <c r="AI17" s="5">
        <v>7</v>
      </c>
      <c r="AJ17" s="5">
        <v>1832974.49</v>
      </c>
      <c r="AK17" s="5">
        <v>293</v>
      </c>
      <c r="AL17" s="5">
        <v>7</v>
      </c>
      <c r="AM17" s="49">
        <f t="shared" si="0"/>
        <v>21904937.819999997</v>
      </c>
      <c r="AN17" s="49"/>
      <c r="AO17" s="49"/>
    </row>
    <row r="18" spans="1:41" s="8" customFormat="1" ht="12">
      <c r="A18" s="8" t="s">
        <v>85</v>
      </c>
      <c r="B18" s="42" t="s">
        <v>1</v>
      </c>
      <c r="C18" s="5">
        <v>202159.43999999997</v>
      </c>
      <c r="D18" s="4">
        <v>68</v>
      </c>
      <c r="E18" s="4">
        <v>3</v>
      </c>
      <c r="F18" s="5">
        <v>206988.47</v>
      </c>
      <c r="G18" s="4">
        <v>68</v>
      </c>
      <c r="H18" s="4">
        <v>3</v>
      </c>
      <c r="I18" s="5">
        <v>171194.77</v>
      </c>
      <c r="J18" s="4">
        <v>68</v>
      </c>
      <c r="K18" s="4">
        <v>3</v>
      </c>
      <c r="L18" s="5">
        <v>225782.12</v>
      </c>
      <c r="M18" s="4">
        <v>68</v>
      </c>
      <c r="N18" s="4">
        <v>3</v>
      </c>
      <c r="O18" s="5">
        <v>228937.9</v>
      </c>
      <c r="P18" s="4">
        <v>68</v>
      </c>
      <c r="Q18" s="4">
        <v>3</v>
      </c>
      <c r="R18" s="5">
        <v>197594.72999999998</v>
      </c>
      <c r="S18" s="4">
        <v>68</v>
      </c>
      <c r="T18" s="4">
        <v>3</v>
      </c>
      <c r="U18" s="5">
        <v>214198.16</v>
      </c>
      <c r="V18" s="4">
        <v>68</v>
      </c>
      <c r="W18" s="4">
        <v>3</v>
      </c>
      <c r="X18" s="5">
        <v>193507.03999999998</v>
      </c>
      <c r="Y18" s="4">
        <v>68</v>
      </c>
      <c r="Z18" s="4">
        <v>3</v>
      </c>
      <c r="AA18" s="5">
        <v>184033.26</v>
      </c>
      <c r="AB18" s="4">
        <v>68</v>
      </c>
      <c r="AC18" s="4">
        <v>3</v>
      </c>
      <c r="AD18" s="5">
        <v>226370.63</v>
      </c>
      <c r="AE18" s="4">
        <v>68</v>
      </c>
      <c r="AF18" s="4">
        <v>3</v>
      </c>
      <c r="AG18" s="5">
        <v>203889.75</v>
      </c>
      <c r="AH18" s="5">
        <v>68</v>
      </c>
      <c r="AI18" s="5">
        <v>3</v>
      </c>
      <c r="AJ18" s="5">
        <v>202379.46000000002</v>
      </c>
      <c r="AK18" s="5">
        <v>68</v>
      </c>
      <c r="AL18" s="5">
        <v>3</v>
      </c>
      <c r="AM18" s="49">
        <f t="shared" si="0"/>
        <v>2457035.73</v>
      </c>
      <c r="AN18" s="49"/>
      <c r="AO18" s="49"/>
    </row>
    <row r="19" spans="1:41" s="8" customFormat="1" ht="12">
      <c r="A19" s="8" t="s">
        <v>86</v>
      </c>
      <c r="B19" s="42" t="s">
        <v>1</v>
      </c>
      <c r="C19" s="5">
        <v>834710.56</v>
      </c>
      <c r="D19" s="4">
        <v>240</v>
      </c>
      <c r="E19" s="4">
        <v>6</v>
      </c>
      <c r="F19" s="5">
        <v>914862.26</v>
      </c>
      <c r="G19" s="4">
        <v>240</v>
      </c>
      <c r="H19" s="4">
        <v>6</v>
      </c>
      <c r="I19" s="5">
        <v>867999.97</v>
      </c>
      <c r="J19" s="4">
        <v>240</v>
      </c>
      <c r="K19" s="4">
        <v>6</v>
      </c>
      <c r="L19" s="5">
        <v>937571.5900000001</v>
      </c>
      <c r="M19" s="4">
        <v>240</v>
      </c>
      <c r="N19" s="4">
        <v>6</v>
      </c>
      <c r="O19" s="5">
        <v>866695.52</v>
      </c>
      <c r="P19" s="4">
        <v>239</v>
      </c>
      <c r="Q19" s="4">
        <v>6</v>
      </c>
      <c r="R19" s="5">
        <v>970747.9900000001</v>
      </c>
      <c r="S19" s="4">
        <v>240</v>
      </c>
      <c r="T19" s="4">
        <v>6</v>
      </c>
      <c r="U19" s="5">
        <v>915350.74</v>
      </c>
      <c r="V19" s="4">
        <v>240</v>
      </c>
      <c r="W19" s="4">
        <v>6</v>
      </c>
      <c r="X19" s="5">
        <v>846298.01</v>
      </c>
      <c r="Y19" s="4">
        <v>238</v>
      </c>
      <c r="Z19" s="4">
        <v>6</v>
      </c>
      <c r="AA19" s="5">
        <v>985403.44</v>
      </c>
      <c r="AB19" s="4">
        <v>240</v>
      </c>
      <c r="AC19" s="4">
        <v>6</v>
      </c>
      <c r="AD19" s="5">
        <v>892489.03</v>
      </c>
      <c r="AE19" s="4">
        <v>240</v>
      </c>
      <c r="AF19" s="4">
        <v>6</v>
      </c>
      <c r="AG19" s="5">
        <v>917052.28</v>
      </c>
      <c r="AH19" s="5">
        <v>240</v>
      </c>
      <c r="AI19" s="5">
        <v>6</v>
      </c>
      <c r="AJ19" s="5">
        <v>875077.56</v>
      </c>
      <c r="AK19" s="5">
        <v>240</v>
      </c>
      <c r="AL19" s="5">
        <v>6</v>
      </c>
      <c r="AM19" s="49">
        <f t="shared" si="0"/>
        <v>10824258.95</v>
      </c>
      <c r="AN19" s="49"/>
      <c r="AO19" s="49"/>
    </row>
    <row r="20" spans="1:41" s="8" customFormat="1" ht="12">
      <c r="A20" s="8" t="s">
        <v>87</v>
      </c>
      <c r="B20" s="42" t="s">
        <v>1</v>
      </c>
      <c r="C20" s="5">
        <v>902970.27</v>
      </c>
      <c r="D20" s="4">
        <v>254</v>
      </c>
      <c r="E20" s="4">
        <v>5</v>
      </c>
      <c r="F20" s="5">
        <v>914868.8400000001</v>
      </c>
      <c r="G20" s="4">
        <v>254</v>
      </c>
      <c r="H20" s="4">
        <v>5</v>
      </c>
      <c r="I20" s="5">
        <v>926463.72</v>
      </c>
      <c r="J20" s="4">
        <v>254</v>
      </c>
      <c r="K20" s="4">
        <v>5</v>
      </c>
      <c r="L20" s="5">
        <v>766666.47</v>
      </c>
      <c r="M20" s="4">
        <v>254</v>
      </c>
      <c r="N20" s="4">
        <v>5</v>
      </c>
      <c r="O20" s="5">
        <v>804592.8099999999</v>
      </c>
      <c r="P20" s="4">
        <v>254</v>
      </c>
      <c r="Q20" s="4">
        <v>5</v>
      </c>
      <c r="R20" s="5">
        <v>904415.0599999999</v>
      </c>
      <c r="S20" s="4">
        <v>254</v>
      </c>
      <c r="T20" s="4">
        <v>5</v>
      </c>
      <c r="U20" s="5">
        <v>832737.45</v>
      </c>
      <c r="V20" s="4">
        <v>254</v>
      </c>
      <c r="W20" s="4">
        <v>5</v>
      </c>
      <c r="X20" s="5">
        <v>768636.57</v>
      </c>
      <c r="Y20" s="4">
        <v>253</v>
      </c>
      <c r="Z20" s="4">
        <v>5</v>
      </c>
      <c r="AA20" s="5">
        <v>898140.3899999999</v>
      </c>
      <c r="AB20" s="4">
        <v>251</v>
      </c>
      <c r="AC20" s="4">
        <v>5</v>
      </c>
      <c r="AD20" s="5">
        <v>816793.0800000001</v>
      </c>
      <c r="AE20" s="4">
        <v>254</v>
      </c>
      <c r="AF20" s="4">
        <v>5</v>
      </c>
      <c r="AG20" s="5">
        <v>812015.17</v>
      </c>
      <c r="AH20" s="5">
        <v>254</v>
      </c>
      <c r="AI20" s="5">
        <v>5</v>
      </c>
      <c r="AJ20" s="5">
        <v>832643.59</v>
      </c>
      <c r="AK20" s="5">
        <v>254</v>
      </c>
      <c r="AL20" s="5">
        <v>5</v>
      </c>
      <c r="AM20" s="49">
        <f t="shared" si="0"/>
        <v>10180943.42</v>
      </c>
      <c r="AN20" s="49"/>
      <c r="AO20" s="49"/>
    </row>
    <row r="21" spans="1:41" s="8" customFormat="1" ht="12">
      <c r="A21" s="8" t="s">
        <v>88</v>
      </c>
      <c r="B21" s="42" t="s">
        <v>1</v>
      </c>
      <c r="C21" s="5">
        <v>1125489.97</v>
      </c>
      <c r="D21" s="4">
        <v>195</v>
      </c>
      <c r="E21" s="4">
        <v>6</v>
      </c>
      <c r="F21" s="5">
        <v>1126492.28</v>
      </c>
      <c r="G21" s="4">
        <v>195</v>
      </c>
      <c r="H21" s="4">
        <v>6</v>
      </c>
      <c r="I21" s="5">
        <v>1042817.5</v>
      </c>
      <c r="J21" s="4">
        <v>195</v>
      </c>
      <c r="K21" s="4">
        <v>6</v>
      </c>
      <c r="L21" s="5">
        <v>1084102.48</v>
      </c>
      <c r="M21" s="4">
        <v>195</v>
      </c>
      <c r="N21" s="4">
        <v>6</v>
      </c>
      <c r="O21" s="5">
        <v>1077143.6400000001</v>
      </c>
      <c r="P21" s="4">
        <v>195</v>
      </c>
      <c r="Q21" s="4">
        <v>6</v>
      </c>
      <c r="R21" s="5">
        <v>1163175.75</v>
      </c>
      <c r="S21" s="4">
        <v>195</v>
      </c>
      <c r="T21" s="4">
        <v>6</v>
      </c>
      <c r="U21" s="5">
        <v>1171861.1099999999</v>
      </c>
      <c r="V21" s="4">
        <v>195</v>
      </c>
      <c r="W21" s="4">
        <v>6</v>
      </c>
      <c r="X21" s="5">
        <v>993580.05</v>
      </c>
      <c r="Y21" s="4">
        <v>195</v>
      </c>
      <c r="Z21" s="4">
        <v>6</v>
      </c>
      <c r="AA21" s="5">
        <v>1067692.66</v>
      </c>
      <c r="AB21" s="4">
        <v>195</v>
      </c>
      <c r="AC21" s="4">
        <v>6</v>
      </c>
      <c r="AD21" s="5">
        <v>1043714.51</v>
      </c>
      <c r="AE21" s="4">
        <v>195</v>
      </c>
      <c r="AF21" s="4">
        <v>6</v>
      </c>
      <c r="AG21" s="5">
        <v>1092989.2799999998</v>
      </c>
      <c r="AH21" s="5">
        <v>195</v>
      </c>
      <c r="AI21" s="5">
        <v>6</v>
      </c>
      <c r="AJ21" s="5">
        <v>979137.5900000001</v>
      </c>
      <c r="AK21" s="5">
        <v>195</v>
      </c>
      <c r="AL21" s="5">
        <v>6</v>
      </c>
      <c r="AM21" s="49">
        <f t="shared" si="0"/>
        <v>12968196.82</v>
      </c>
      <c r="AN21" s="49"/>
      <c r="AO21" s="49"/>
    </row>
    <row r="22" spans="1:41" s="8" customFormat="1" ht="12">
      <c r="A22" s="8" t="s">
        <v>9</v>
      </c>
      <c r="B22" s="42" t="s">
        <v>1</v>
      </c>
      <c r="C22" s="5">
        <v>1850665.94</v>
      </c>
      <c r="D22" s="4">
        <v>318</v>
      </c>
      <c r="E22" s="4">
        <v>7</v>
      </c>
      <c r="F22" s="5">
        <v>1837901.9100000001</v>
      </c>
      <c r="G22" s="4">
        <v>318</v>
      </c>
      <c r="H22" s="4">
        <v>7</v>
      </c>
      <c r="I22" s="5">
        <v>1710393.0399999998</v>
      </c>
      <c r="J22" s="4">
        <v>318</v>
      </c>
      <c r="K22" s="4">
        <v>7</v>
      </c>
      <c r="L22" s="5">
        <v>1713465.2600000002</v>
      </c>
      <c r="M22" s="4">
        <v>318</v>
      </c>
      <c r="N22" s="4">
        <v>7</v>
      </c>
      <c r="O22" s="5">
        <v>1800883.8800000001</v>
      </c>
      <c r="P22" s="4">
        <v>318</v>
      </c>
      <c r="Q22" s="4">
        <v>7</v>
      </c>
      <c r="R22" s="5">
        <v>1907057.76</v>
      </c>
      <c r="S22" s="4">
        <v>318</v>
      </c>
      <c r="T22" s="4">
        <v>7</v>
      </c>
      <c r="U22" s="5">
        <v>1768725.0099999998</v>
      </c>
      <c r="V22" s="4">
        <v>318</v>
      </c>
      <c r="W22" s="4">
        <v>7</v>
      </c>
      <c r="X22" s="5">
        <v>1603836.9800000002</v>
      </c>
      <c r="Y22" s="4">
        <v>318</v>
      </c>
      <c r="Z22" s="4">
        <v>7</v>
      </c>
      <c r="AA22" s="5">
        <v>1855115.85</v>
      </c>
      <c r="AB22" s="4">
        <v>318</v>
      </c>
      <c r="AC22" s="4">
        <v>7</v>
      </c>
      <c r="AD22" s="5">
        <v>1707199.44</v>
      </c>
      <c r="AE22" s="4">
        <v>318</v>
      </c>
      <c r="AF22" s="4">
        <v>7</v>
      </c>
      <c r="AG22" s="5">
        <v>1724336.76</v>
      </c>
      <c r="AH22" s="5">
        <v>318</v>
      </c>
      <c r="AI22" s="5">
        <v>7</v>
      </c>
      <c r="AJ22" s="5">
        <v>1781057.3699999999</v>
      </c>
      <c r="AK22" s="5">
        <v>318</v>
      </c>
      <c r="AL22" s="5">
        <v>7</v>
      </c>
      <c r="AM22" s="49">
        <f t="shared" si="0"/>
        <v>21260639.200000003</v>
      </c>
      <c r="AN22" s="49"/>
      <c r="AO22" s="49"/>
    </row>
    <row r="23" spans="1:41" s="8" customFormat="1" ht="12">
      <c r="A23" s="8" t="s">
        <v>10</v>
      </c>
      <c r="B23" s="42" t="s">
        <v>1</v>
      </c>
      <c r="C23" s="5">
        <v>739924.99</v>
      </c>
      <c r="D23" s="4">
        <v>135</v>
      </c>
      <c r="E23" s="4">
        <v>3</v>
      </c>
      <c r="F23" s="5">
        <v>713258.0299999999</v>
      </c>
      <c r="G23" s="4">
        <v>135</v>
      </c>
      <c r="H23" s="4">
        <v>3</v>
      </c>
      <c r="I23" s="5">
        <v>619070.26</v>
      </c>
      <c r="J23" s="4">
        <v>135</v>
      </c>
      <c r="K23" s="4">
        <v>3</v>
      </c>
      <c r="L23" s="5">
        <v>668548.8300000001</v>
      </c>
      <c r="M23" s="4">
        <v>135</v>
      </c>
      <c r="N23" s="4">
        <v>3</v>
      </c>
      <c r="O23" s="5">
        <v>693935.23</v>
      </c>
      <c r="P23" s="4">
        <v>135</v>
      </c>
      <c r="Q23" s="4">
        <v>3</v>
      </c>
      <c r="R23" s="5">
        <v>669978.13</v>
      </c>
      <c r="S23" s="4">
        <v>135</v>
      </c>
      <c r="T23" s="4">
        <v>3</v>
      </c>
      <c r="U23" s="5">
        <v>614976.42</v>
      </c>
      <c r="V23" s="4">
        <v>135</v>
      </c>
      <c r="W23" s="4">
        <v>3</v>
      </c>
      <c r="X23" s="5">
        <v>593283.71</v>
      </c>
      <c r="Y23" s="4">
        <v>135</v>
      </c>
      <c r="Z23" s="4">
        <v>3</v>
      </c>
      <c r="AA23" s="5">
        <v>577586.88</v>
      </c>
      <c r="AB23" s="4">
        <v>135</v>
      </c>
      <c r="AC23" s="4">
        <v>3</v>
      </c>
      <c r="AD23" s="5">
        <v>658963.63</v>
      </c>
      <c r="AE23" s="4">
        <v>135</v>
      </c>
      <c r="AF23" s="4">
        <v>3</v>
      </c>
      <c r="AG23" s="5">
        <v>620889.13</v>
      </c>
      <c r="AH23" s="5">
        <v>135</v>
      </c>
      <c r="AI23" s="5">
        <v>3</v>
      </c>
      <c r="AJ23" s="5">
        <v>597664.62</v>
      </c>
      <c r="AK23" s="5">
        <v>135</v>
      </c>
      <c r="AL23" s="5">
        <v>3</v>
      </c>
      <c r="AM23" s="49">
        <f t="shared" si="0"/>
        <v>7768079.86</v>
      </c>
      <c r="AN23" s="49"/>
      <c r="AO23" s="49"/>
    </row>
    <row r="24" spans="1:41" s="8" customFormat="1" ht="12">
      <c r="A24" s="9" t="s">
        <v>11</v>
      </c>
      <c r="B24" s="42" t="s">
        <v>1</v>
      </c>
      <c r="C24" s="5">
        <v>1529966.0499999998</v>
      </c>
      <c r="D24" s="4">
        <v>234</v>
      </c>
      <c r="E24" s="4">
        <v>8</v>
      </c>
      <c r="F24" s="5">
        <v>1640318.57</v>
      </c>
      <c r="G24" s="4">
        <v>234</v>
      </c>
      <c r="H24" s="4">
        <v>8</v>
      </c>
      <c r="I24" s="5">
        <v>1560787.9</v>
      </c>
      <c r="J24" s="4">
        <v>234</v>
      </c>
      <c r="K24" s="4">
        <v>8</v>
      </c>
      <c r="L24" s="5">
        <v>1583363.1700000002</v>
      </c>
      <c r="M24" s="4">
        <v>234</v>
      </c>
      <c r="N24" s="4">
        <v>8</v>
      </c>
      <c r="O24" s="5">
        <v>1489216.4199999997</v>
      </c>
      <c r="P24" s="4">
        <v>234</v>
      </c>
      <c r="Q24" s="4">
        <v>8</v>
      </c>
      <c r="R24" s="5">
        <v>1717615.1600000001</v>
      </c>
      <c r="S24" s="4">
        <v>234</v>
      </c>
      <c r="T24" s="4">
        <v>8</v>
      </c>
      <c r="U24" s="5">
        <v>1729876.77</v>
      </c>
      <c r="V24" s="4">
        <v>234</v>
      </c>
      <c r="W24" s="4">
        <v>8</v>
      </c>
      <c r="X24" s="5">
        <v>1464898.1400000001</v>
      </c>
      <c r="Y24" s="4">
        <v>234</v>
      </c>
      <c r="Z24" s="4">
        <v>8</v>
      </c>
      <c r="AA24" s="5">
        <v>1532207.91</v>
      </c>
      <c r="AB24" s="4">
        <v>233</v>
      </c>
      <c r="AC24" s="4">
        <v>8</v>
      </c>
      <c r="AD24" s="5">
        <v>1580952.1099999999</v>
      </c>
      <c r="AE24" s="4">
        <v>233</v>
      </c>
      <c r="AF24" s="4">
        <v>8</v>
      </c>
      <c r="AG24" s="5">
        <v>1678055.94</v>
      </c>
      <c r="AH24" s="5">
        <v>234</v>
      </c>
      <c r="AI24" s="5">
        <v>8</v>
      </c>
      <c r="AJ24" s="5">
        <v>1565677.8900000001</v>
      </c>
      <c r="AK24" s="5">
        <v>234</v>
      </c>
      <c r="AL24" s="5">
        <v>8</v>
      </c>
      <c r="AM24" s="49">
        <f t="shared" si="0"/>
        <v>19072936.03</v>
      </c>
      <c r="AN24" s="49"/>
      <c r="AO24" s="49"/>
    </row>
    <row r="25" spans="1:41" s="8" customFormat="1" ht="12">
      <c r="A25" s="9" t="s">
        <v>12</v>
      </c>
      <c r="B25" s="42" t="s">
        <v>1</v>
      </c>
      <c r="C25" s="5">
        <v>4302990.02</v>
      </c>
      <c r="D25" s="4">
        <v>641</v>
      </c>
      <c r="E25" s="4">
        <v>11</v>
      </c>
      <c r="F25" s="5">
        <v>4533112.4</v>
      </c>
      <c r="G25" s="4">
        <v>641</v>
      </c>
      <c r="H25" s="4">
        <v>11</v>
      </c>
      <c r="I25" s="5">
        <v>4232438.4399999995</v>
      </c>
      <c r="J25" s="4">
        <v>602</v>
      </c>
      <c r="K25" s="4">
        <v>11</v>
      </c>
      <c r="L25" s="5">
        <v>4152621.4399999995</v>
      </c>
      <c r="M25" s="4">
        <v>602</v>
      </c>
      <c r="N25" s="4">
        <v>11</v>
      </c>
      <c r="O25" s="5">
        <v>4180591.2700000005</v>
      </c>
      <c r="P25" s="4">
        <v>601</v>
      </c>
      <c r="Q25" s="4">
        <v>11</v>
      </c>
      <c r="R25" s="5">
        <v>4199984.7299999995</v>
      </c>
      <c r="S25" s="4">
        <v>602</v>
      </c>
      <c r="T25" s="4">
        <v>11</v>
      </c>
      <c r="U25" s="5">
        <v>3808071.09</v>
      </c>
      <c r="V25" s="4">
        <v>601</v>
      </c>
      <c r="W25" s="4">
        <v>10</v>
      </c>
      <c r="X25" s="5">
        <v>3595423.3199999994</v>
      </c>
      <c r="Y25" s="4">
        <v>587</v>
      </c>
      <c r="Z25" s="4">
        <v>10</v>
      </c>
      <c r="AA25" s="5">
        <v>4101515.8399999994</v>
      </c>
      <c r="AB25" s="4">
        <v>591</v>
      </c>
      <c r="AC25" s="4">
        <v>10</v>
      </c>
      <c r="AD25" s="5">
        <v>3919693.23</v>
      </c>
      <c r="AE25" s="4">
        <v>601</v>
      </c>
      <c r="AF25" s="4">
        <v>10</v>
      </c>
      <c r="AG25" s="5">
        <v>4042494.8000000003</v>
      </c>
      <c r="AH25" s="5">
        <v>601</v>
      </c>
      <c r="AI25" s="5">
        <v>10</v>
      </c>
      <c r="AJ25" s="5">
        <v>4266287.3100000005</v>
      </c>
      <c r="AK25" s="5">
        <v>600</v>
      </c>
      <c r="AL25" s="5">
        <v>10</v>
      </c>
      <c r="AM25" s="49">
        <f t="shared" si="0"/>
        <v>49335223.88999999</v>
      </c>
      <c r="AN25" s="49"/>
      <c r="AO25" s="49"/>
    </row>
    <row r="26" spans="1:41" s="8" customFormat="1" ht="12">
      <c r="A26" s="9" t="s">
        <v>13</v>
      </c>
      <c r="B26" s="42" t="s">
        <v>1</v>
      </c>
      <c r="C26" s="5">
        <v>4970061.7</v>
      </c>
      <c r="D26" s="4">
        <v>657</v>
      </c>
      <c r="E26" s="4">
        <v>15</v>
      </c>
      <c r="F26" s="5">
        <v>4871337.7700000005</v>
      </c>
      <c r="G26" s="4">
        <v>657</v>
      </c>
      <c r="H26" s="4">
        <v>15</v>
      </c>
      <c r="I26" s="5">
        <v>4706684.1899999995</v>
      </c>
      <c r="J26" s="4">
        <v>657</v>
      </c>
      <c r="K26" s="4">
        <v>15</v>
      </c>
      <c r="L26" s="5">
        <v>4919726.53</v>
      </c>
      <c r="M26" s="4">
        <v>657</v>
      </c>
      <c r="N26" s="4">
        <v>15</v>
      </c>
      <c r="O26" s="5">
        <v>4623949.19</v>
      </c>
      <c r="P26" s="4">
        <v>657</v>
      </c>
      <c r="Q26" s="4">
        <v>15</v>
      </c>
      <c r="R26" s="5">
        <v>4714325.41</v>
      </c>
      <c r="S26" s="4">
        <v>657</v>
      </c>
      <c r="T26" s="4">
        <v>15</v>
      </c>
      <c r="U26" s="5">
        <v>4525701.369999999</v>
      </c>
      <c r="V26" s="4">
        <v>657</v>
      </c>
      <c r="W26" s="4">
        <v>15</v>
      </c>
      <c r="X26" s="5">
        <v>4053422.4099999997</v>
      </c>
      <c r="Y26" s="4">
        <v>657</v>
      </c>
      <c r="Z26" s="4">
        <v>15</v>
      </c>
      <c r="AA26" s="5">
        <v>4703144.84</v>
      </c>
      <c r="AB26" s="4">
        <v>657</v>
      </c>
      <c r="AC26" s="4">
        <v>15</v>
      </c>
      <c r="AD26" s="5">
        <v>4432098.34</v>
      </c>
      <c r="AE26" s="4">
        <v>655</v>
      </c>
      <c r="AF26" s="4">
        <v>15</v>
      </c>
      <c r="AG26" s="5">
        <v>4576352.41</v>
      </c>
      <c r="AH26" s="5">
        <v>657</v>
      </c>
      <c r="AI26" s="5">
        <v>15</v>
      </c>
      <c r="AJ26" s="5">
        <v>4667161.220000001</v>
      </c>
      <c r="AK26" s="5">
        <v>657</v>
      </c>
      <c r="AL26" s="5">
        <v>15</v>
      </c>
      <c r="AM26" s="49">
        <f t="shared" si="0"/>
        <v>55763965.379999995</v>
      </c>
      <c r="AN26" s="49"/>
      <c r="AO26" s="49"/>
    </row>
    <row r="27" spans="1:41" s="8" customFormat="1" ht="12">
      <c r="A27" s="9" t="s">
        <v>14</v>
      </c>
      <c r="B27" s="42" t="s">
        <v>1</v>
      </c>
      <c r="C27" s="5">
        <v>777965.5299999999</v>
      </c>
      <c r="D27" s="4">
        <v>161</v>
      </c>
      <c r="E27" s="4">
        <v>4</v>
      </c>
      <c r="F27" s="5">
        <v>669821.84</v>
      </c>
      <c r="G27" s="4">
        <v>161</v>
      </c>
      <c r="H27" s="4">
        <v>4</v>
      </c>
      <c r="I27" s="5">
        <v>488762.47</v>
      </c>
      <c r="J27" s="4">
        <v>160</v>
      </c>
      <c r="K27" s="4">
        <v>4</v>
      </c>
      <c r="L27" s="5">
        <v>592543.03</v>
      </c>
      <c r="M27" s="4">
        <v>161</v>
      </c>
      <c r="N27" s="4">
        <v>4</v>
      </c>
      <c r="O27" s="5">
        <v>631115.5999999999</v>
      </c>
      <c r="P27" s="4">
        <v>161</v>
      </c>
      <c r="Q27" s="4">
        <v>4</v>
      </c>
      <c r="R27" s="5">
        <v>613770.98</v>
      </c>
      <c r="S27" s="4">
        <v>160</v>
      </c>
      <c r="T27" s="4">
        <v>4</v>
      </c>
      <c r="U27" s="5">
        <v>654244.95</v>
      </c>
      <c r="V27" s="4">
        <v>159</v>
      </c>
      <c r="W27" s="4">
        <v>4</v>
      </c>
      <c r="X27" s="5">
        <v>532387.8799999999</v>
      </c>
      <c r="Y27" s="4">
        <v>159</v>
      </c>
      <c r="Z27" s="4">
        <v>4</v>
      </c>
      <c r="AA27" s="5">
        <v>798617.85</v>
      </c>
      <c r="AB27" s="4">
        <v>159</v>
      </c>
      <c r="AC27" s="4">
        <v>4</v>
      </c>
      <c r="AD27" s="5">
        <v>815455.94</v>
      </c>
      <c r="AE27" s="4">
        <v>159</v>
      </c>
      <c r="AF27" s="4">
        <v>4</v>
      </c>
      <c r="AG27" s="5">
        <v>782021.3099999999</v>
      </c>
      <c r="AH27" s="5">
        <v>159</v>
      </c>
      <c r="AI27" s="5">
        <v>4</v>
      </c>
      <c r="AJ27" s="5">
        <v>717526.51</v>
      </c>
      <c r="AK27" s="5">
        <v>159</v>
      </c>
      <c r="AL27" s="5">
        <v>4</v>
      </c>
      <c r="AM27" s="49">
        <f t="shared" si="0"/>
        <v>8074233.889999998</v>
      </c>
      <c r="AN27" s="49"/>
      <c r="AO27" s="49"/>
    </row>
    <row r="28" spans="1:41" s="8" customFormat="1" ht="12">
      <c r="A28" s="9" t="s">
        <v>15</v>
      </c>
      <c r="B28" s="42" t="s">
        <v>1</v>
      </c>
      <c r="C28" s="5">
        <v>2842360.8200000003</v>
      </c>
      <c r="D28" s="4">
        <v>329</v>
      </c>
      <c r="E28" s="4">
        <v>8</v>
      </c>
      <c r="F28" s="5">
        <v>2786714.7800000003</v>
      </c>
      <c r="G28" s="4">
        <v>329</v>
      </c>
      <c r="H28" s="4">
        <v>8</v>
      </c>
      <c r="I28" s="5">
        <v>2580314.2299999995</v>
      </c>
      <c r="J28" s="4">
        <v>328</v>
      </c>
      <c r="K28" s="4">
        <v>8</v>
      </c>
      <c r="L28" s="5">
        <v>2642720.9999999995</v>
      </c>
      <c r="M28" s="4">
        <v>329</v>
      </c>
      <c r="N28" s="4">
        <v>8</v>
      </c>
      <c r="O28" s="5">
        <v>2662153.7</v>
      </c>
      <c r="P28" s="4">
        <v>329</v>
      </c>
      <c r="Q28" s="4">
        <v>8</v>
      </c>
      <c r="R28" s="5">
        <v>2883031.8099999996</v>
      </c>
      <c r="S28" s="4">
        <v>329</v>
      </c>
      <c r="T28" s="4">
        <v>8</v>
      </c>
      <c r="U28" s="5">
        <v>2767397.96</v>
      </c>
      <c r="V28" s="4">
        <v>329</v>
      </c>
      <c r="W28" s="4">
        <v>8</v>
      </c>
      <c r="X28" s="5">
        <v>2625364.0799999996</v>
      </c>
      <c r="Y28" s="4">
        <v>328</v>
      </c>
      <c r="Z28" s="4">
        <v>8</v>
      </c>
      <c r="AA28" s="5">
        <v>2873442.0500000003</v>
      </c>
      <c r="AB28" s="4">
        <v>328</v>
      </c>
      <c r="AC28" s="4">
        <v>8</v>
      </c>
      <c r="AD28" s="5">
        <v>3042079.1799999997</v>
      </c>
      <c r="AE28" s="4">
        <v>329</v>
      </c>
      <c r="AF28" s="4">
        <v>8</v>
      </c>
      <c r="AG28" s="5">
        <v>2984622.48</v>
      </c>
      <c r="AH28" s="5">
        <v>329</v>
      </c>
      <c r="AI28" s="5">
        <v>8</v>
      </c>
      <c r="AJ28" s="5">
        <v>2652892.11</v>
      </c>
      <c r="AK28" s="5">
        <v>329</v>
      </c>
      <c r="AL28" s="5">
        <v>8</v>
      </c>
      <c r="AM28" s="49">
        <f t="shared" si="0"/>
        <v>33343094.2</v>
      </c>
      <c r="AN28" s="49"/>
      <c r="AO28" s="49"/>
    </row>
    <row r="29" spans="1:41" s="8" customFormat="1" ht="12">
      <c r="A29" s="9" t="s">
        <v>16</v>
      </c>
      <c r="B29" s="42" t="s">
        <v>1</v>
      </c>
      <c r="C29" s="5">
        <v>2470077.4699999997</v>
      </c>
      <c r="D29" s="4">
        <v>281</v>
      </c>
      <c r="E29" s="4">
        <v>8</v>
      </c>
      <c r="F29" s="5">
        <v>2482360.54</v>
      </c>
      <c r="G29" s="4">
        <v>281</v>
      </c>
      <c r="H29" s="4">
        <v>8</v>
      </c>
      <c r="I29" s="5">
        <v>2203286.08</v>
      </c>
      <c r="J29" s="4">
        <v>281</v>
      </c>
      <c r="K29" s="4">
        <v>8</v>
      </c>
      <c r="L29" s="5">
        <v>2370135.3200000003</v>
      </c>
      <c r="M29" s="4">
        <v>281</v>
      </c>
      <c r="N29" s="4">
        <v>8</v>
      </c>
      <c r="O29" s="5">
        <v>2168791.0700000003</v>
      </c>
      <c r="P29" s="4">
        <v>281</v>
      </c>
      <c r="Q29" s="4">
        <v>8</v>
      </c>
      <c r="R29" s="5">
        <v>2382037.03</v>
      </c>
      <c r="S29" s="4">
        <v>281</v>
      </c>
      <c r="T29" s="4">
        <v>8</v>
      </c>
      <c r="U29" s="5">
        <v>2262287.3699999996</v>
      </c>
      <c r="V29" s="4">
        <v>281</v>
      </c>
      <c r="W29" s="4">
        <v>8</v>
      </c>
      <c r="X29" s="5">
        <v>2136644.59</v>
      </c>
      <c r="Y29" s="4">
        <v>281</v>
      </c>
      <c r="Z29" s="4">
        <v>8</v>
      </c>
      <c r="AA29" s="5">
        <v>2590900.4299999997</v>
      </c>
      <c r="AB29" s="4">
        <v>281</v>
      </c>
      <c r="AC29" s="4">
        <v>8</v>
      </c>
      <c r="AD29" s="5">
        <v>2338390.38</v>
      </c>
      <c r="AE29" s="4">
        <v>281</v>
      </c>
      <c r="AF29" s="4">
        <v>8</v>
      </c>
      <c r="AG29" s="5">
        <v>2337708.4699999997</v>
      </c>
      <c r="AH29" s="5">
        <v>280</v>
      </c>
      <c r="AI29" s="5">
        <v>8</v>
      </c>
      <c r="AJ29" s="5">
        <v>2310349.83</v>
      </c>
      <c r="AK29" s="5">
        <v>281</v>
      </c>
      <c r="AL29" s="5">
        <v>8</v>
      </c>
      <c r="AM29" s="49">
        <f t="shared" si="0"/>
        <v>28052968.58</v>
      </c>
      <c r="AN29" s="49"/>
      <c r="AO29" s="49"/>
    </row>
    <row r="30" spans="1:41" s="8" customFormat="1" ht="12">
      <c r="A30" s="9" t="s">
        <v>17</v>
      </c>
      <c r="B30" s="42" t="s">
        <v>1</v>
      </c>
      <c r="C30" s="5">
        <v>1898317.0599999998</v>
      </c>
      <c r="D30" s="4">
        <v>332</v>
      </c>
      <c r="E30" s="4">
        <v>10</v>
      </c>
      <c r="F30" s="5">
        <v>2090557.2700000003</v>
      </c>
      <c r="G30" s="4">
        <v>332</v>
      </c>
      <c r="H30" s="4">
        <v>10</v>
      </c>
      <c r="I30" s="5">
        <v>1955820.67</v>
      </c>
      <c r="J30" s="4">
        <v>332</v>
      </c>
      <c r="K30" s="4">
        <v>10</v>
      </c>
      <c r="L30" s="5">
        <v>1926500.2299999997</v>
      </c>
      <c r="M30" s="4">
        <v>331</v>
      </c>
      <c r="N30" s="4">
        <v>10</v>
      </c>
      <c r="O30" s="5">
        <v>2061797.8900000001</v>
      </c>
      <c r="P30" s="4">
        <v>332</v>
      </c>
      <c r="Q30" s="4">
        <v>10</v>
      </c>
      <c r="R30" s="5">
        <v>2136430.7800000003</v>
      </c>
      <c r="S30" s="4">
        <v>332</v>
      </c>
      <c r="T30" s="4">
        <v>10</v>
      </c>
      <c r="U30" s="5">
        <v>2170107.98</v>
      </c>
      <c r="V30" s="4">
        <v>332</v>
      </c>
      <c r="W30" s="4">
        <v>10</v>
      </c>
      <c r="X30" s="5">
        <v>2009534.66</v>
      </c>
      <c r="Y30" s="4">
        <v>332</v>
      </c>
      <c r="Z30" s="4">
        <v>10</v>
      </c>
      <c r="AA30" s="5">
        <v>2187949.4400000004</v>
      </c>
      <c r="AB30" s="4">
        <v>332</v>
      </c>
      <c r="AC30" s="4">
        <v>10</v>
      </c>
      <c r="AD30" s="5">
        <v>1965949.3</v>
      </c>
      <c r="AE30" s="4">
        <v>332</v>
      </c>
      <c r="AF30" s="4">
        <v>10</v>
      </c>
      <c r="AG30" s="5">
        <v>2057246.2499999998</v>
      </c>
      <c r="AH30" s="5">
        <v>331</v>
      </c>
      <c r="AI30" s="5">
        <v>10</v>
      </c>
      <c r="AJ30" s="5">
        <v>1927554.63</v>
      </c>
      <c r="AK30" s="5">
        <v>332</v>
      </c>
      <c r="AL30" s="5">
        <v>10</v>
      </c>
      <c r="AM30" s="49">
        <f t="shared" si="0"/>
        <v>24387766.16</v>
      </c>
      <c r="AN30" s="49"/>
      <c r="AO30" s="49"/>
    </row>
    <row r="31" spans="1:41" s="8" customFormat="1" ht="12">
      <c r="A31" s="9" t="s">
        <v>18</v>
      </c>
      <c r="B31" s="42" t="s">
        <v>1</v>
      </c>
      <c r="C31" s="5">
        <v>1342231.5</v>
      </c>
      <c r="D31" s="4">
        <v>195</v>
      </c>
      <c r="E31" s="4">
        <v>5</v>
      </c>
      <c r="F31" s="5">
        <v>1407423.8</v>
      </c>
      <c r="G31" s="4">
        <v>206</v>
      </c>
      <c r="H31" s="4">
        <v>5</v>
      </c>
      <c r="I31" s="5">
        <v>1424821.26</v>
      </c>
      <c r="J31" s="4">
        <v>207</v>
      </c>
      <c r="K31" s="4">
        <v>5</v>
      </c>
      <c r="L31" s="5">
        <v>1461112.0299999998</v>
      </c>
      <c r="M31" s="4">
        <v>212</v>
      </c>
      <c r="N31" s="4">
        <v>5</v>
      </c>
      <c r="O31" s="5">
        <v>1401035.9400000002</v>
      </c>
      <c r="P31" s="4">
        <v>213</v>
      </c>
      <c r="Q31" s="4">
        <v>5</v>
      </c>
      <c r="R31" s="5">
        <v>1598545.6400000001</v>
      </c>
      <c r="S31" s="4">
        <v>213</v>
      </c>
      <c r="T31" s="4">
        <v>5</v>
      </c>
      <c r="U31" s="5">
        <v>1809726.3399999999</v>
      </c>
      <c r="V31" s="4">
        <v>213</v>
      </c>
      <c r="W31" s="4">
        <v>5</v>
      </c>
      <c r="X31" s="5">
        <v>1293101.06</v>
      </c>
      <c r="Y31" s="4">
        <v>213</v>
      </c>
      <c r="Z31" s="4">
        <v>5</v>
      </c>
      <c r="AA31" s="5">
        <v>1546787.66</v>
      </c>
      <c r="AB31" s="4">
        <v>213</v>
      </c>
      <c r="AC31" s="4">
        <v>5</v>
      </c>
      <c r="AD31" s="5">
        <v>1532876.61</v>
      </c>
      <c r="AE31" s="4">
        <v>213</v>
      </c>
      <c r="AF31" s="4">
        <v>5</v>
      </c>
      <c r="AG31" s="5">
        <v>1453637.82</v>
      </c>
      <c r="AH31" s="5">
        <v>213</v>
      </c>
      <c r="AI31" s="5">
        <v>5</v>
      </c>
      <c r="AJ31" s="5">
        <v>1404242.64</v>
      </c>
      <c r="AK31" s="5">
        <v>213</v>
      </c>
      <c r="AL31" s="5">
        <v>5</v>
      </c>
      <c r="AM31" s="49">
        <f t="shared" si="0"/>
        <v>17675542.3</v>
      </c>
      <c r="AN31" s="49"/>
      <c r="AO31" s="49"/>
    </row>
    <row r="32" spans="1:41" s="8" customFormat="1" ht="12">
      <c r="A32" s="9" t="s">
        <v>19</v>
      </c>
      <c r="B32" s="42" t="s">
        <v>1</v>
      </c>
      <c r="C32" s="5">
        <v>3980595.8800000004</v>
      </c>
      <c r="D32" s="4">
        <v>521</v>
      </c>
      <c r="E32" s="4">
        <v>13</v>
      </c>
      <c r="F32" s="5">
        <v>3849555.44</v>
      </c>
      <c r="G32" s="4">
        <v>522</v>
      </c>
      <c r="H32" s="4">
        <v>13</v>
      </c>
      <c r="I32" s="5">
        <v>3655063.5500000003</v>
      </c>
      <c r="J32" s="4">
        <v>522</v>
      </c>
      <c r="K32" s="4">
        <v>13</v>
      </c>
      <c r="L32" s="5">
        <v>3904152.3199999994</v>
      </c>
      <c r="M32" s="4">
        <v>522</v>
      </c>
      <c r="N32" s="4">
        <v>13</v>
      </c>
      <c r="O32" s="5">
        <v>3688210.439999999</v>
      </c>
      <c r="P32" s="4">
        <v>522</v>
      </c>
      <c r="Q32" s="4">
        <v>13</v>
      </c>
      <c r="R32" s="5">
        <v>3819019.2099999995</v>
      </c>
      <c r="S32" s="4">
        <v>522</v>
      </c>
      <c r="T32" s="4">
        <v>13</v>
      </c>
      <c r="U32" s="5">
        <v>3600493.0699999994</v>
      </c>
      <c r="V32" s="4">
        <v>522</v>
      </c>
      <c r="W32" s="4">
        <v>13</v>
      </c>
      <c r="X32" s="5">
        <v>3413403.38</v>
      </c>
      <c r="Y32" s="4">
        <v>522</v>
      </c>
      <c r="Z32" s="4">
        <v>13</v>
      </c>
      <c r="AA32" s="5">
        <v>3725294.5000000005</v>
      </c>
      <c r="AB32" s="4">
        <v>522</v>
      </c>
      <c r="AC32" s="4">
        <v>13</v>
      </c>
      <c r="AD32" s="5">
        <v>3496847.03</v>
      </c>
      <c r="AE32" s="4">
        <v>522</v>
      </c>
      <c r="AF32" s="4">
        <v>13</v>
      </c>
      <c r="AG32" s="5">
        <v>3780205.1400000006</v>
      </c>
      <c r="AH32" s="5">
        <v>522</v>
      </c>
      <c r="AI32" s="5">
        <v>13</v>
      </c>
      <c r="AJ32" s="5">
        <v>3756376.7199999997</v>
      </c>
      <c r="AK32" s="5">
        <v>522</v>
      </c>
      <c r="AL32" s="5">
        <v>13</v>
      </c>
      <c r="AM32" s="49">
        <f t="shared" si="0"/>
        <v>44669216.68</v>
      </c>
      <c r="AN32" s="49"/>
      <c r="AO32" s="49"/>
    </row>
    <row r="33" spans="1:41" s="8" customFormat="1" ht="12">
      <c r="A33" s="9" t="s">
        <v>20</v>
      </c>
      <c r="B33" s="42" t="s">
        <v>1</v>
      </c>
      <c r="C33" s="5">
        <v>247878.28000000003</v>
      </c>
      <c r="D33" s="4">
        <v>74</v>
      </c>
      <c r="E33" s="4">
        <v>3</v>
      </c>
      <c r="F33" s="5">
        <v>237393.77</v>
      </c>
      <c r="G33" s="4">
        <v>74</v>
      </c>
      <c r="H33" s="4">
        <v>3</v>
      </c>
      <c r="I33" s="5">
        <v>200153.69</v>
      </c>
      <c r="J33" s="4">
        <v>74</v>
      </c>
      <c r="K33" s="4">
        <v>3</v>
      </c>
      <c r="L33" s="5">
        <v>257092</v>
      </c>
      <c r="M33" s="4">
        <v>74</v>
      </c>
      <c r="N33" s="4">
        <v>3</v>
      </c>
      <c r="O33" s="5">
        <v>260974.4</v>
      </c>
      <c r="P33" s="4">
        <v>74</v>
      </c>
      <c r="Q33" s="4">
        <v>3</v>
      </c>
      <c r="R33" s="5">
        <v>232168.18</v>
      </c>
      <c r="S33" s="4">
        <v>74</v>
      </c>
      <c r="T33" s="4">
        <v>3</v>
      </c>
      <c r="U33" s="5">
        <v>378227.12</v>
      </c>
      <c r="V33" s="4">
        <v>74</v>
      </c>
      <c r="W33" s="4">
        <v>3</v>
      </c>
      <c r="X33" s="5">
        <v>283161.15</v>
      </c>
      <c r="Y33" s="4">
        <v>74</v>
      </c>
      <c r="Z33" s="4">
        <v>3</v>
      </c>
      <c r="AA33" s="5">
        <v>296282.4</v>
      </c>
      <c r="AB33" s="4">
        <v>74</v>
      </c>
      <c r="AC33" s="4">
        <v>3</v>
      </c>
      <c r="AD33" s="5">
        <v>284069.37</v>
      </c>
      <c r="AE33" s="4">
        <v>74</v>
      </c>
      <c r="AF33" s="4">
        <v>3</v>
      </c>
      <c r="AG33" s="5">
        <v>246940.28999999998</v>
      </c>
      <c r="AH33" s="5">
        <v>74</v>
      </c>
      <c r="AI33" s="5">
        <v>3</v>
      </c>
      <c r="AJ33" s="5">
        <v>247102.99</v>
      </c>
      <c r="AK33" s="5">
        <v>74</v>
      </c>
      <c r="AL33" s="5">
        <v>3</v>
      </c>
      <c r="AM33" s="49">
        <f t="shared" si="0"/>
        <v>3171443.6399999997</v>
      </c>
      <c r="AN33" s="49"/>
      <c r="AO33" s="49"/>
    </row>
    <row r="34" spans="1:41" ht="12">
      <c r="A34" s="9" t="s">
        <v>21</v>
      </c>
      <c r="B34" s="42" t="s">
        <v>1</v>
      </c>
      <c r="C34" s="5">
        <v>520270.48</v>
      </c>
      <c r="D34" s="4">
        <v>105</v>
      </c>
      <c r="E34" s="4">
        <v>4</v>
      </c>
      <c r="F34" s="5">
        <v>592873.59</v>
      </c>
      <c r="G34" s="4">
        <v>104</v>
      </c>
      <c r="H34" s="4">
        <v>4</v>
      </c>
      <c r="I34" s="5">
        <v>501355.43999999994</v>
      </c>
      <c r="J34" s="4">
        <v>105</v>
      </c>
      <c r="K34" s="4">
        <v>4</v>
      </c>
      <c r="L34" s="5">
        <v>526393.25</v>
      </c>
      <c r="M34" s="4">
        <v>105</v>
      </c>
      <c r="N34" s="4">
        <v>4</v>
      </c>
      <c r="O34" s="5">
        <v>524040.94</v>
      </c>
      <c r="P34" s="4">
        <v>104</v>
      </c>
      <c r="Q34" s="4">
        <v>4</v>
      </c>
      <c r="R34" s="5">
        <v>487430.77999999997</v>
      </c>
      <c r="S34" s="4">
        <v>105</v>
      </c>
      <c r="T34" s="4">
        <v>4</v>
      </c>
      <c r="U34" s="5">
        <v>525374.36</v>
      </c>
      <c r="V34" s="4">
        <v>105</v>
      </c>
      <c r="W34" s="4">
        <v>4</v>
      </c>
      <c r="X34" s="5">
        <v>535725.5700000001</v>
      </c>
      <c r="Y34" s="4">
        <v>105</v>
      </c>
      <c r="Z34" s="4">
        <v>4</v>
      </c>
      <c r="AA34" s="5">
        <v>540942.4</v>
      </c>
      <c r="AB34" s="4">
        <v>105</v>
      </c>
      <c r="AC34" s="4">
        <v>4</v>
      </c>
      <c r="AD34" s="5">
        <v>495681.55999999994</v>
      </c>
      <c r="AE34" s="4">
        <v>105</v>
      </c>
      <c r="AF34" s="4">
        <v>4</v>
      </c>
      <c r="AG34" s="5">
        <v>555881.94</v>
      </c>
      <c r="AH34" s="5">
        <v>105</v>
      </c>
      <c r="AI34" s="5">
        <v>4</v>
      </c>
      <c r="AJ34" s="5">
        <v>496700.33</v>
      </c>
      <c r="AK34" s="5">
        <v>105</v>
      </c>
      <c r="AL34" s="5">
        <v>4</v>
      </c>
      <c r="AM34" s="49">
        <f t="shared" si="0"/>
        <v>6302670.639999999</v>
      </c>
      <c r="AN34" s="49"/>
      <c r="AO34" s="49"/>
    </row>
    <row r="35" spans="1:41" ht="12">
      <c r="A35" s="9" t="s">
        <v>22</v>
      </c>
      <c r="B35" s="42" t="s">
        <v>1</v>
      </c>
      <c r="C35" s="5">
        <v>817012.7899999999</v>
      </c>
      <c r="D35" s="4">
        <v>103</v>
      </c>
      <c r="E35" s="4">
        <v>3</v>
      </c>
      <c r="F35" s="5">
        <v>799798.4199999999</v>
      </c>
      <c r="G35" s="4">
        <v>103</v>
      </c>
      <c r="H35" s="4">
        <v>3</v>
      </c>
      <c r="I35" s="5">
        <v>842879.5399999999</v>
      </c>
      <c r="J35" s="4">
        <v>103</v>
      </c>
      <c r="K35" s="4">
        <v>3</v>
      </c>
      <c r="L35" s="5">
        <v>841719</v>
      </c>
      <c r="M35" s="4">
        <v>103</v>
      </c>
      <c r="N35" s="4">
        <v>3</v>
      </c>
      <c r="O35" s="5">
        <v>766413.2100000001</v>
      </c>
      <c r="P35" s="4">
        <v>103</v>
      </c>
      <c r="Q35" s="4">
        <v>3</v>
      </c>
      <c r="R35" s="5">
        <v>784801.48</v>
      </c>
      <c r="S35" s="4">
        <v>103</v>
      </c>
      <c r="T35" s="4">
        <v>3</v>
      </c>
      <c r="U35" s="5">
        <v>774805.8</v>
      </c>
      <c r="V35" s="4">
        <v>103</v>
      </c>
      <c r="W35" s="4">
        <v>3</v>
      </c>
      <c r="X35" s="5">
        <v>692612.6799999999</v>
      </c>
      <c r="Y35" s="4">
        <v>103</v>
      </c>
      <c r="Z35" s="4">
        <v>3</v>
      </c>
      <c r="AA35" s="5">
        <v>824609.77</v>
      </c>
      <c r="AB35" s="4">
        <v>103</v>
      </c>
      <c r="AC35" s="4">
        <v>3</v>
      </c>
      <c r="AD35" s="5">
        <v>732823.22</v>
      </c>
      <c r="AE35" s="4">
        <v>103</v>
      </c>
      <c r="AF35" s="4">
        <v>3</v>
      </c>
      <c r="AG35" s="5">
        <v>866697.89</v>
      </c>
      <c r="AH35" s="5">
        <v>103</v>
      </c>
      <c r="AI35" s="5">
        <v>3</v>
      </c>
      <c r="AJ35" s="5">
        <v>813678.74</v>
      </c>
      <c r="AK35" s="5">
        <v>103</v>
      </c>
      <c r="AL35" s="5">
        <v>3</v>
      </c>
      <c r="AM35" s="49">
        <f t="shared" si="0"/>
        <v>9557852.54</v>
      </c>
      <c r="AN35" s="49"/>
      <c r="AO35" s="49"/>
    </row>
    <row r="36" spans="1:41" ht="12">
      <c r="A36" s="9" t="s">
        <v>23</v>
      </c>
      <c r="B36" s="42" t="s">
        <v>1</v>
      </c>
      <c r="C36" s="5">
        <v>803593.85</v>
      </c>
      <c r="D36" s="4">
        <v>148</v>
      </c>
      <c r="E36" s="4">
        <v>3</v>
      </c>
      <c r="F36" s="5">
        <v>865263.85</v>
      </c>
      <c r="G36" s="4">
        <v>148</v>
      </c>
      <c r="H36" s="4">
        <v>3</v>
      </c>
      <c r="I36" s="5">
        <v>775596.65</v>
      </c>
      <c r="J36" s="4">
        <v>148</v>
      </c>
      <c r="K36" s="4">
        <v>3</v>
      </c>
      <c r="L36" s="5">
        <v>871625.77</v>
      </c>
      <c r="M36" s="4">
        <v>148</v>
      </c>
      <c r="N36" s="4">
        <v>3</v>
      </c>
      <c r="O36" s="5">
        <v>746922.4299999999</v>
      </c>
      <c r="P36" s="4">
        <v>148</v>
      </c>
      <c r="Q36" s="4">
        <v>3</v>
      </c>
      <c r="R36" s="5">
        <v>865853.01</v>
      </c>
      <c r="S36" s="4">
        <v>148</v>
      </c>
      <c r="T36" s="4">
        <v>3</v>
      </c>
      <c r="U36" s="5">
        <v>745594.94</v>
      </c>
      <c r="V36" s="4">
        <v>148</v>
      </c>
      <c r="W36" s="4">
        <v>3</v>
      </c>
      <c r="X36" s="5">
        <v>726459.71</v>
      </c>
      <c r="Y36" s="4">
        <v>148</v>
      </c>
      <c r="Z36" s="4">
        <v>3</v>
      </c>
      <c r="AA36" s="5">
        <v>772697.4199999999</v>
      </c>
      <c r="AB36" s="4">
        <v>148</v>
      </c>
      <c r="AC36" s="4">
        <v>3</v>
      </c>
      <c r="AD36" s="5">
        <v>783572.37</v>
      </c>
      <c r="AE36" s="4">
        <v>148</v>
      </c>
      <c r="AF36" s="4">
        <v>3</v>
      </c>
      <c r="AG36" s="5">
        <v>783822.31</v>
      </c>
      <c r="AH36" s="5">
        <v>148</v>
      </c>
      <c r="AI36" s="5">
        <v>3</v>
      </c>
      <c r="AJ36" s="5">
        <v>770773.8500000001</v>
      </c>
      <c r="AK36" s="5">
        <v>148</v>
      </c>
      <c r="AL36" s="5">
        <v>3</v>
      </c>
      <c r="AM36" s="49">
        <f t="shared" si="0"/>
        <v>9511776.16</v>
      </c>
      <c r="AN36" s="49"/>
      <c r="AO36" s="49"/>
    </row>
    <row r="37" spans="1:41" ht="12">
      <c r="A37" s="9" t="s">
        <v>24</v>
      </c>
      <c r="B37" s="42" t="s">
        <v>1</v>
      </c>
      <c r="C37" s="5">
        <v>1263136.48</v>
      </c>
      <c r="D37" s="4">
        <v>194</v>
      </c>
      <c r="E37" s="4">
        <v>4</v>
      </c>
      <c r="F37" s="5">
        <v>1370530.8699999999</v>
      </c>
      <c r="G37" s="4">
        <v>238</v>
      </c>
      <c r="H37" s="4">
        <v>4</v>
      </c>
      <c r="I37" s="5">
        <v>1368608.0299999998</v>
      </c>
      <c r="J37" s="4">
        <v>238</v>
      </c>
      <c r="K37" s="4">
        <v>4</v>
      </c>
      <c r="L37" s="5">
        <v>1338056.03</v>
      </c>
      <c r="M37" s="4">
        <v>238</v>
      </c>
      <c r="N37" s="4">
        <v>4</v>
      </c>
      <c r="O37" s="5">
        <v>1333294.18</v>
      </c>
      <c r="P37" s="4">
        <v>238</v>
      </c>
      <c r="Q37" s="4">
        <v>4</v>
      </c>
      <c r="R37" s="5">
        <v>1466087.25</v>
      </c>
      <c r="S37" s="4">
        <v>238</v>
      </c>
      <c r="T37" s="4">
        <v>4</v>
      </c>
      <c r="U37" s="5">
        <v>1414066.35</v>
      </c>
      <c r="V37" s="4">
        <v>238</v>
      </c>
      <c r="W37" s="4">
        <v>4</v>
      </c>
      <c r="X37" s="5">
        <v>1260543.53</v>
      </c>
      <c r="Y37" s="4">
        <v>238</v>
      </c>
      <c r="Z37" s="4">
        <v>4</v>
      </c>
      <c r="AA37" s="5">
        <v>1445559.05</v>
      </c>
      <c r="AB37" s="4">
        <v>238</v>
      </c>
      <c r="AC37" s="4">
        <v>4</v>
      </c>
      <c r="AD37" s="5">
        <v>1419873.67</v>
      </c>
      <c r="AE37" s="4">
        <v>238</v>
      </c>
      <c r="AF37" s="4">
        <v>4</v>
      </c>
      <c r="AG37" s="5">
        <v>1382659.1</v>
      </c>
      <c r="AH37" s="5">
        <v>238</v>
      </c>
      <c r="AI37" s="5">
        <v>4</v>
      </c>
      <c r="AJ37" s="5">
        <v>1365659.2599999998</v>
      </c>
      <c r="AK37" s="5">
        <v>238</v>
      </c>
      <c r="AL37" s="5">
        <v>4</v>
      </c>
      <c r="AM37" s="49">
        <f t="shared" si="0"/>
        <v>16428073.799999999</v>
      </c>
      <c r="AN37" s="49"/>
      <c r="AO37" s="49"/>
    </row>
    <row r="38" spans="1:41" ht="12">
      <c r="A38" s="9" t="s">
        <v>25</v>
      </c>
      <c r="B38" s="42" t="s">
        <v>1</v>
      </c>
      <c r="C38" s="5">
        <v>751738.3099999999</v>
      </c>
      <c r="D38" s="4">
        <v>136</v>
      </c>
      <c r="E38" s="4">
        <v>4</v>
      </c>
      <c r="F38" s="5">
        <v>783527.83</v>
      </c>
      <c r="G38" s="4">
        <v>136</v>
      </c>
      <c r="H38" s="4">
        <v>4</v>
      </c>
      <c r="I38" s="5">
        <v>744927.01</v>
      </c>
      <c r="J38" s="4">
        <v>136</v>
      </c>
      <c r="K38" s="4">
        <v>4</v>
      </c>
      <c r="L38" s="5">
        <v>716606.2999999999</v>
      </c>
      <c r="M38" s="4">
        <v>136</v>
      </c>
      <c r="N38" s="4">
        <v>4</v>
      </c>
      <c r="O38" s="5">
        <v>780189.3200000001</v>
      </c>
      <c r="P38" s="4">
        <v>136</v>
      </c>
      <c r="Q38" s="4">
        <v>4</v>
      </c>
      <c r="R38" s="5">
        <v>737907.99</v>
      </c>
      <c r="S38" s="4">
        <v>135</v>
      </c>
      <c r="T38" s="4">
        <v>4</v>
      </c>
      <c r="U38" s="5">
        <v>748663.48</v>
      </c>
      <c r="V38" s="4">
        <v>136</v>
      </c>
      <c r="W38" s="4">
        <v>4</v>
      </c>
      <c r="X38" s="5">
        <v>691015.63</v>
      </c>
      <c r="Y38" s="4">
        <v>136</v>
      </c>
      <c r="Z38" s="4">
        <v>4</v>
      </c>
      <c r="AA38" s="5">
        <v>679540.5599999999</v>
      </c>
      <c r="AB38" s="4">
        <v>136</v>
      </c>
      <c r="AC38" s="4">
        <v>4</v>
      </c>
      <c r="AD38" s="5">
        <v>707957.54</v>
      </c>
      <c r="AE38" s="4">
        <v>136</v>
      </c>
      <c r="AF38" s="4">
        <v>4</v>
      </c>
      <c r="AG38" s="5">
        <v>696424.84</v>
      </c>
      <c r="AH38" s="5">
        <v>136</v>
      </c>
      <c r="AI38" s="5">
        <v>4</v>
      </c>
      <c r="AJ38" s="5">
        <v>687430.49</v>
      </c>
      <c r="AK38" s="5">
        <v>136</v>
      </c>
      <c r="AL38" s="5">
        <v>4</v>
      </c>
      <c r="AM38" s="49">
        <f t="shared" si="0"/>
        <v>8725929.299999999</v>
      </c>
      <c r="AN38" s="49"/>
      <c r="AO38" s="49"/>
    </row>
    <row r="39" spans="1:41" ht="12">
      <c r="A39" s="9" t="s">
        <v>26</v>
      </c>
      <c r="B39" s="42" t="s">
        <v>0</v>
      </c>
      <c r="C39" s="5">
        <v>7123172.140000001</v>
      </c>
      <c r="D39" s="4">
        <v>733</v>
      </c>
      <c r="E39" s="4">
        <v>11</v>
      </c>
      <c r="F39" s="5">
        <v>7196865.720000001</v>
      </c>
      <c r="G39" s="4">
        <v>704</v>
      </c>
      <c r="H39" s="4">
        <v>11</v>
      </c>
      <c r="I39" s="5">
        <v>7182297.800000001</v>
      </c>
      <c r="J39" s="4">
        <v>689</v>
      </c>
      <c r="K39" s="4">
        <v>11</v>
      </c>
      <c r="L39" s="5">
        <v>7184897.66</v>
      </c>
      <c r="M39" s="4">
        <v>704</v>
      </c>
      <c r="N39" s="4">
        <v>11</v>
      </c>
      <c r="O39" s="5">
        <v>7020455.58</v>
      </c>
      <c r="P39" s="4">
        <v>705</v>
      </c>
      <c r="Q39" s="4">
        <v>11</v>
      </c>
      <c r="R39" s="5">
        <v>6942347.4799999995</v>
      </c>
      <c r="S39" s="4">
        <v>705</v>
      </c>
      <c r="T39" s="4">
        <v>11</v>
      </c>
      <c r="U39" s="5">
        <v>6762277.04</v>
      </c>
      <c r="V39" s="4">
        <v>704</v>
      </c>
      <c r="W39" s="4">
        <v>11</v>
      </c>
      <c r="X39" s="5">
        <v>6359679.57</v>
      </c>
      <c r="Y39" s="4">
        <v>695</v>
      </c>
      <c r="Z39" s="4">
        <v>11</v>
      </c>
      <c r="AA39" s="5">
        <v>7068212.91</v>
      </c>
      <c r="AB39" s="4">
        <v>703</v>
      </c>
      <c r="AC39" s="4">
        <v>11</v>
      </c>
      <c r="AD39" s="5">
        <v>7205031.72</v>
      </c>
      <c r="AE39" s="4">
        <v>704</v>
      </c>
      <c r="AF39" s="4">
        <v>10</v>
      </c>
      <c r="AG39" s="5">
        <v>7137196.14</v>
      </c>
      <c r="AH39" s="5">
        <v>705</v>
      </c>
      <c r="AI39" s="5">
        <v>10</v>
      </c>
      <c r="AJ39" s="5">
        <v>6810266.64</v>
      </c>
      <c r="AK39" s="5">
        <v>705</v>
      </c>
      <c r="AL39" s="5">
        <v>10</v>
      </c>
      <c r="AM39" s="49">
        <f t="shared" si="0"/>
        <v>83992700.4</v>
      </c>
      <c r="AN39" s="49"/>
      <c r="AO39" s="49"/>
    </row>
    <row r="40" spans="1:41" ht="12">
      <c r="A40" s="8" t="s">
        <v>27</v>
      </c>
      <c r="B40" s="42" t="s">
        <v>0</v>
      </c>
      <c r="C40" s="5">
        <v>5584481.21</v>
      </c>
      <c r="D40" s="4">
        <v>651</v>
      </c>
      <c r="E40" s="4">
        <v>12</v>
      </c>
      <c r="F40" s="5">
        <v>5519852.520000001</v>
      </c>
      <c r="G40" s="4">
        <v>651</v>
      </c>
      <c r="H40" s="4">
        <v>12</v>
      </c>
      <c r="I40" s="5">
        <v>5165617.02</v>
      </c>
      <c r="J40" s="4">
        <v>651</v>
      </c>
      <c r="K40" s="4">
        <v>12</v>
      </c>
      <c r="L40" s="5">
        <v>5346236.910000001</v>
      </c>
      <c r="M40" s="4">
        <v>651</v>
      </c>
      <c r="N40" s="4">
        <v>12</v>
      </c>
      <c r="O40" s="5">
        <v>5277147.62</v>
      </c>
      <c r="P40" s="4">
        <v>651</v>
      </c>
      <c r="Q40" s="4">
        <v>12</v>
      </c>
      <c r="R40" s="5">
        <v>5605075.9</v>
      </c>
      <c r="S40" s="4">
        <v>648</v>
      </c>
      <c r="T40" s="4">
        <v>12</v>
      </c>
      <c r="U40" s="5">
        <v>5024252.9</v>
      </c>
      <c r="V40" s="4">
        <v>651</v>
      </c>
      <c r="W40" s="4">
        <v>12</v>
      </c>
      <c r="X40" s="5">
        <v>4964731.85</v>
      </c>
      <c r="Y40" s="4">
        <v>651</v>
      </c>
      <c r="Z40" s="4">
        <v>12</v>
      </c>
      <c r="AA40" s="5">
        <v>5453087.319999998</v>
      </c>
      <c r="AB40" s="4">
        <v>651</v>
      </c>
      <c r="AC40" s="4">
        <v>12</v>
      </c>
      <c r="AD40" s="5">
        <v>5381603.37</v>
      </c>
      <c r="AE40" s="4">
        <v>651</v>
      </c>
      <c r="AF40" s="4">
        <v>12</v>
      </c>
      <c r="AG40" s="5">
        <v>5649140.969999999</v>
      </c>
      <c r="AH40" s="5">
        <v>651</v>
      </c>
      <c r="AI40" s="5">
        <v>12</v>
      </c>
      <c r="AJ40" s="5">
        <v>5197749.57</v>
      </c>
      <c r="AK40" s="5">
        <v>651</v>
      </c>
      <c r="AL40" s="5">
        <v>12</v>
      </c>
      <c r="AM40" s="49">
        <f t="shared" si="0"/>
        <v>64168977.16</v>
      </c>
      <c r="AN40" s="49"/>
      <c r="AO40" s="49"/>
    </row>
    <row r="41" spans="1:41" ht="12">
      <c r="A41" s="8" t="s">
        <v>28</v>
      </c>
      <c r="B41" s="42" t="s">
        <v>0</v>
      </c>
      <c r="C41" s="5">
        <v>7075482.13</v>
      </c>
      <c r="D41" s="4">
        <v>744</v>
      </c>
      <c r="E41" s="4">
        <v>12</v>
      </c>
      <c r="F41" s="5">
        <v>6992605.250000001</v>
      </c>
      <c r="G41" s="4">
        <v>744</v>
      </c>
      <c r="H41" s="4">
        <v>12</v>
      </c>
      <c r="I41" s="5">
        <v>6834659.74</v>
      </c>
      <c r="J41" s="4">
        <v>744</v>
      </c>
      <c r="K41" s="4">
        <v>12</v>
      </c>
      <c r="L41" s="5">
        <v>6730037.799999999</v>
      </c>
      <c r="M41" s="4">
        <v>744</v>
      </c>
      <c r="N41" s="4">
        <v>12</v>
      </c>
      <c r="O41" s="5">
        <v>6680013.42</v>
      </c>
      <c r="P41" s="4">
        <v>744</v>
      </c>
      <c r="Q41" s="4">
        <v>12</v>
      </c>
      <c r="R41" s="5">
        <v>7156801.619999999</v>
      </c>
      <c r="S41" s="4">
        <v>743</v>
      </c>
      <c r="T41" s="4">
        <v>12</v>
      </c>
      <c r="U41" s="5">
        <v>6449768.18</v>
      </c>
      <c r="V41" s="4">
        <v>744</v>
      </c>
      <c r="W41" s="4">
        <v>12</v>
      </c>
      <c r="X41" s="5">
        <v>6321384.7299999995</v>
      </c>
      <c r="Y41" s="4">
        <v>744</v>
      </c>
      <c r="Z41" s="4">
        <v>12</v>
      </c>
      <c r="AA41" s="5">
        <v>6886815.5</v>
      </c>
      <c r="AB41" s="4">
        <v>744</v>
      </c>
      <c r="AC41" s="4">
        <v>12</v>
      </c>
      <c r="AD41" s="5">
        <v>6759222.2</v>
      </c>
      <c r="AE41" s="4">
        <v>744</v>
      </c>
      <c r="AF41" s="4">
        <v>12</v>
      </c>
      <c r="AG41" s="5">
        <v>7010960.079999999</v>
      </c>
      <c r="AH41" s="5">
        <v>743</v>
      </c>
      <c r="AI41" s="5">
        <v>12</v>
      </c>
      <c r="AJ41" s="5">
        <v>7231857.050000001</v>
      </c>
      <c r="AK41" s="5">
        <v>744</v>
      </c>
      <c r="AL41" s="5">
        <v>12</v>
      </c>
      <c r="AM41" s="49">
        <f t="shared" si="0"/>
        <v>82129607.69999999</v>
      </c>
      <c r="AN41" s="49"/>
      <c r="AO41" s="49"/>
    </row>
    <row r="42" spans="1:41" s="2" customFormat="1" ht="12">
      <c r="A42" s="19" t="s">
        <v>29</v>
      </c>
      <c r="B42" s="57" t="s">
        <v>0</v>
      </c>
      <c r="C42" s="5">
        <v>1734706.25</v>
      </c>
      <c r="D42" s="4">
        <v>162</v>
      </c>
      <c r="E42" s="4">
        <v>4</v>
      </c>
      <c r="F42" s="5">
        <v>1750977.32</v>
      </c>
      <c r="G42" s="4">
        <v>162</v>
      </c>
      <c r="H42" s="4">
        <v>4</v>
      </c>
      <c r="I42" s="5">
        <v>1686994.9</v>
      </c>
      <c r="J42" s="4">
        <v>162</v>
      </c>
      <c r="K42" s="4">
        <v>4</v>
      </c>
      <c r="L42" s="5">
        <v>1729047.5899999999</v>
      </c>
      <c r="M42" s="4">
        <v>162</v>
      </c>
      <c r="N42" s="4">
        <v>4</v>
      </c>
      <c r="O42" s="5">
        <v>1695126.5499999998</v>
      </c>
      <c r="P42" s="4">
        <v>162</v>
      </c>
      <c r="Q42" s="4">
        <v>4</v>
      </c>
      <c r="R42" s="5">
        <v>1773429.95</v>
      </c>
      <c r="S42" s="4">
        <v>162</v>
      </c>
      <c r="T42" s="4">
        <v>4</v>
      </c>
      <c r="U42" s="5">
        <v>1665384.01</v>
      </c>
      <c r="V42" s="4">
        <v>162</v>
      </c>
      <c r="W42" s="4">
        <v>4</v>
      </c>
      <c r="X42" s="5">
        <v>1577811.74</v>
      </c>
      <c r="Y42" s="4">
        <v>162</v>
      </c>
      <c r="Z42" s="4">
        <v>4</v>
      </c>
      <c r="AA42" s="5">
        <v>1614269.26</v>
      </c>
      <c r="AB42" s="4">
        <v>162</v>
      </c>
      <c r="AC42" s="4">
        <v>4</v>
      </c>
      <c r="AD42" s="5">
        <v>1659756.42</v>
      </c>
      <c r="AE42" s="4">
        <v>162</v>
      </c>
      <c r="AF42" s="4">
        <v>4</v>
      </c>
      <c r="AG42" s="5">
        <v>1749407.99</v>
      </c>
      <c r="AH42" s="5">
        <v>162</v>
      </c>
      <c r="AI42" s="5">
        <v>4</v>
      </c>
      <c r="AJ42" s="5">
        <v>1688845.31</v>
      </c>
      <c r="AK42" s="5">
        <v>162</v>
      </c>
      <c r="AL42" s="5">
        <v>4</v>
      </c>
      <c r="AM42" s="49">
        <f t="shared" si="0"/>
        <v>20325757.289999995</v>
      </c>
      <c r="AN42" s="49"/>
      <c r="AO42" s="49"/>
    </row>
    <row r="43" spans="1:41" ht="12">
      <c r="A43" s="8" t="s">
        <v>30</v>
      </c>
      <c r="B43" s="42" t="s">
        <v>0</v>
      </c>
      <c r="C43" s="5">
        <v>4625573.399999999</v>
      </c>
      <c r="D43" s="4">
        <v>431</v>
      </c>
      <c r="E43" s="4">
        <v>6</v>
      </c>
      <c r="F43" s="5">
        <v>4480562.619999999</v>
      </c>
      <c r="G43" s="4">
        <v>426</v>
      </c>
      <c r="H43" s="4">
        <v>6</v>
      </c>
      <c r="I43" s="5">
        <v>4411142.22</v>
      </c>
      <c r="J43" s="4">
        <v>431</v>
      </c>
      <c r="K43" s="4">
        <v>6</v>
      </c>
      <c r="L43" s="5">
        <v>4462038.55</v>
      </c>
      <c r="M43" s="4">
        <v>431</v>
      </c>
      <c r="N43" s="4">
        <v>6</v>
      </c>
      <c r="O43" s="5">
        <v>4295032.640000001</v>
      </c>
      <c r="P43" s="4">
        <v>431</v>
      </c>
      <c r="Q43" s="4">
        <v>6</v>
      </c>
      <c r="R43" s="5">
        <v>4703597.18</v>
      </c>
      <c r="S43" s="4">
        <v>431</v>
      </c>
      <c r="T43" s="4">
        <v>6</v>
      </c>
      <c r="U43" s="5">
        <v>4549575.640000001</v>
      </c>
      <c r="V43" s="4">
        <v>431</v>
      </c>
      <c r="W43" s="4">
        <v>6</v>
      </c>
      <c r="X43" s="5">
        <v>4191763.0400000005</v>
      </c>
      <c r="Y43" s="4">
        <v>431</v>
      </c>
      <c r="Z43" s="4">
        <v>6</v>
      </c>
      <c r="AA43" s="5">
        <v>4640151.04</v>
      </c>
      <c r="AB43" s="4">
        <v>431</v>
      </c>
      <c r="AC43" s="4">
        <v>6</v>
      </c>
      <c r="AD43" s="5">
        <v>4202292.27</v>
      </c>
      <c r="AE43" s="4">
        <v>431</v>
      </c>
      <c r="AF43" s="4">
        <v>6</v>
      </c>
      <c r="AG43" s="5">
        <v>4517005.64</v>
      </c>
      <c r="AH43" s="5">
        <v>431</v>
      </c>
      <c r="AI43" s="5">
        <v>6</v>
      </c>
      <c r="AJ43" s="5">
        <v>4522499.54</v>
      </c>
      <c r="AK43" s="5">
        <v>431</v>
      </c>
      <c r="AL43" s="5">
        <v>6</v>
      </c>
      <c r="AM43" s="49">
        <f t="shared" si="0"/>
        <v>53601233.779999994</v>
      </c>
      <c r="AN43" s="49"/>
      <c r="AO43" s="49"/>
    </row>
    <row r="44" spans="1:41" ht="12">
      <c r="A44" s="8" t="s">
        <v>31</v>
      </c>
      <c r="B44" s="42" t="s">
        <v>0</v>
      </c>
      <c r="C44" s="5">
        <v>4708218.98</v>
      </c>
      <c r="D44" s="4">
        <v>519</v>
      </c>
      <c r="E44" s="4">
        <v>7</v>
      </c>
      <c r="F44" s="5">
        <v>4914601.18</v>
      </c>
      <c r="G44" s="4">
        <v>519</v>
      </c>
      <c r="H44" s="4">
        <v>7</v>
      </c>
      <c r="I44" s="5">
        <v>4807218.7700000005</v>
      </c>
      <c r="J44" s="4">
        <v>522</v>
      </c>
      <c r="K44" s="4">
        <v>7</v>
      </c>
      <c r="L44" s="5">
        <v>4858148.7299999995</v>
      </c>
      <c r="M44" s="4">
        <v>522</v>
      </c>
      <c r="N44" s="4">
        <v>7</v>
      </c>
      <c r="O44" s="5">
        <v>4753078.55</v>
      </c>
      <c r="P44" s="4">
        <v>521</v>
      </c>
      <c r="Q44" s="4">
        <v>7</v>
      </c>
      <c r="R44" s="5">
        <v>5095020.680000001</v>
      </c>
      <c r="S44" s="4">
        <v>522</v>
      </c>
      <c r="T44" s="4">
        <v>7</v>
      </c>
      <c r="U44" s="5">
        <v>4723280.779999999</v>
      </c>
      <c r="V44" s="4">
        <v>522</v>
      </c>
      <c r="W44" s="4">
        <v>7</v>
      </c>
      <c r="X44" s="5">
        <v>4463900.84</v>
      </c>
      <c r="Y44" s="4">
        <v>522</v>
      </c>
      <c r="Z44" s="4">
        <v>7</v>
      </c>
      <c r="AA44" s="5">
        <v>4962582.86</v>
      </c>
      <c r="AB44" s="4">
        <v>522</v>
      </c>
      <c r="AC44" s="4">
        <v>7</v>
      </c>
      <c r="AD44" s="5">
        <v>4918920.2</v>
      </c>
      <c r="AE44" s="4">
        <v>522</v>
      </c>
      <c r="AF44" s="4">
        <v>7</v>
      </c>
      <c r="AG44" s="5">
        <v>5094705.66</v>
      </c>
      <c r="AH44" s="5">
        <v>522</v>
      </c>
      <c r="AI44" s="5">
        <v>7</v>
      </c>
      <c r="AJ44" s="5">
        <v>5087783.32</v>
      </c>
      <c r="AK44" s="5">
        <v>522</v>
      </c>
      <c r="AL44" s="5">
        <v>7</v>
      </c>
      <c r="AM44" s="49">
        <f t="shared" si="0"/>
        <v>58387460.550000004</v>
      </c>
      <c r="AN44" s="49"/>
      <c r="AO44" s="49"/>
    </row>
    <row r="45" spans="1:41" ht="12">
      <c r="A45" s="8" t="s">
        <v>32</v>
      </c>
      <c r="B45" s="42" t="s">
        <v>0</v>
      </c>
      <c r="C45" s="5">
        <v>5128526.559999999</v>
      </c>
      <c r="D45" s="4">
        <v>635</v>
      </c>
      <c r="E45" s="4">
        <v>9</v>
      </c>
      <c r="F45" s="5">
        <v>5173088.489999999</v>
      </c>
      <c r="G45" s="4">
        <v>635</v>
      </c>
      <c r="H45" s="4">
        <v>9</v>
      </c>
      <c r="I45" s="5">
        <v>4850080.02</v>
      </c>
      <c r="J45" s="4">
        <v>635</v>
      </c>
      <c r="K45" s="4">
        <v>9</v>
      </c>
      <c r="L45" s="5">
        <v>4999467.1899999995</v>
      </c>
      <c r="M45" s="4">
        <v>635</v>
      </c>
      <c r="N45" s="4">
        <v>9</v>
      </c>
      <c r="O45" s="5">
        <v>4795845.32</v>
      </c>
      <c r="P45" s="4">
        <v>635</v>
      </c>
      <c r="Q45" s="4">
        <v>9</v>
      </c>
      <c r="R45" s="5">
        <v>4945757.85</v>
      </c>
      <c r="S45" s="4">
        <v>635</v>
      </c>
      <c r="T45" s="4">
        <v>9</v>
      </c>
      <c r="U45" s="5">
        <v>4775833.18</v>
      </c>
      <c r="V45" s="4">
        <v>635</v>
      </c>
      <c r="W45" s="4">
        <v>9</v>
      </c>
      <c r="X45" s="5">
        <v>4545097.890000001</v>
      </c>
      <c r="Y45" s="4">
        <v>635</v>
      </c>
      <c r="Z45" s="4">
        <v>9</v>
      </c>
      <c r="AA45" s="5">
        <v>4997506.640000001</v>
      </c>
      <c r="AB45" s="4">
        <v>635</v>
      </c>
      <c r="AC45" s="4">
        <v>9</v>
      </c>
      <c r="AD45" s="5">
        <v>4812207.51</v>
      </c>
      <c r="AE45" s="4">
        <v>635</v>
      </c>
      <c r="AF45" s="4">
        <v>9</v>
      </c>
      <c r="AG45" s="5">
        <v>4873102.2</v>
      </c>
      <c r="AH45" s="5">
        <v>634</v>
      </c>
      <c r="AI45" s="5">
        <v>9</v>
      </c>
      <c r="AJ45" s="5">
        <v>4640394.040000001</v>
      </c>
      <c r="AK45" s="5">
        <v>635</v>
      </c>
      <c r="AL45" s="5">
        <v>9</v>
      </c>
      <c r="AM45" s="49">
        <f t="shared" si="0"/>
        <v>58536906.89</v>
      </c>
      <c r="AN45" s="49"/>
      <c r="AO45" s="49"/>
    </row>
    <row r="46" spans="1:41" ht="12">
      <c r="A46" s="8" t="s">
        <v>39</v>
      </c>
      <c r="B46" s="42" t="s">
        <v>0</v>
      </c>
      <c r="C46" s="5">
        <v>5604104.32</v>
      </c>
      <c r="D46" s="4">
        <v>755</v>
      </c>
      <c r="E46" s="4">
        <v>10</v>
      </c>
      <c r="F46" s="5">
        <v>5892264.39</v>
      </c>
      <c r="G46" s="4">
        <v>759</v>
      </c>
      <c r="H46" s="4">
        <v>10</v>
      </c>
      <c r="I46" s="5">
        <v>5575353.6899999995</v>
      </c>
      <c r="J46" s="4">
        <v>759</v>
      </c>
      <c r="K46" s="4">
        <v>10</v>
      </c>
      <c r="L46" s="5">
        <v>5627203.719999999</v>
      </c>
      <c r="M46" s="4">
        <v>759</v>
      </c>
      <c r="N46" s="4">
        <v>10</v>
      </c>
      <c r="O46" s="5">
        <v>5378147.54</v>
      </c>
      <c r="P46" s="4">
        <v>759</v>
      </c>
      <c r="Q46" s="4">
        <v>10</v>
      </c>
      <c r="R46" s="5">
        <v>5691556.749999999</v>
      </c>
      <c r="S46" s="4">
        <v>759</v>
      </c>
      <c r="T46" s="4">
        <v>10</v>
      </c>
      <c r="U46" s="5">
        <v>5458512.62</v>
      </c>
      <c r="V46" s="4">
        <v>759</v>
      </c>
      <c r="W46" s="4">
        <v>10</v>
      </c>
      <c r="X46" s="5">
        <v>4774479.989999999</v>
      </c>
      <c r="Y46" s="4">
        <v>759</v>
      </c>
      <c r="Z46" s="4">
        <v>10</v>
      </c>
      <c r="AA46" s="5">
        <v>5470187.420000001</v>
      </c>
      <c r="AB46" s="4">
        <v>753</v>
      </c>
      <c r="AC46" s="4">
        <v>10</v>
      </c>
      <c r="AD46" s="5">
        <v>5234294.140000001</v>
      </c>
      <c r="AE46" s="4">
        <v>748</v>
      </c>
      <c r="AF46" s="4">
        <v>10</v>
      </c>
      <c r="AG46" s="5">
        <v>5389415.31</v>
      </c>
      <c r="AH46" s="5">
        <v>759</v>
      </c>
      <c r="AI46" s="5">
        <v>10</v>
      </c>
      <c r="AJ46" s="5">
        <v>5230843.56</v>
      </c>
      <c r="AK46" s="5">
        <v>759</v>
      </c>
      <c r="AL46" s="5">
        <v>10</v>
      </c>
      <c r="AM46" s="49">
        <f t="shared" si="0"/>
        <v>65326363.45</v>
      </c>
      <c r="AN46" s="49"/>
      <c r="AO46" s="49"/>
    </row>
    <row r="47" spans="1:41" ht="12">
      <c r="A47" s="8" t="s">
        <v>33</v>
      </c>
      <c r="B47" s="42" t="s">
        <v>0</v>
      </c>
      <c r="C47" s="5">
        <v>6778412.0600000005</v>
      </c>
      <c r="D47" s="4">
        <v>766</v>
      </c>
      <c r="E47" s="4">
        <v>11</v>
      </c>
      <c r="F47" s="5">
        <v>6828735.87</v>
      </c>
      <c r="G47" s="4">
        <v>766</v>
      </c>
      <c r="H47" s="4">
        <v>11</v>
      </c>
      <c r="I47" s="5">
        <v>6573861.52</v>
      </c>
      <c r="J47" s="4">
        <v>766</v>
      </c>
      <c r="K47" s="4">
        <v>11</v>
      </c>
      <c r="L47" s="5">
        <v>6491279.529999999</v>
      </c>
      <c r="M47" s="4">
        <v>766</v>
      </c>
      <c r="N47" s="4">
        <v>11</v>
      </c>
      <c r="O47" s="5">
        <v>6377082.83</v>
      </c>
      <c r="P47" s="4">
        <v>765</v>
      </c>
      <c r="Q47" s="4">
        <v>11</v>
      </c>
      <c r="R47" s="5">
        <v>6517071.409999999</v>
      </c>
      <c r="S47" s="4">
        <v>766</v>
      </c>
      <c r="T47" s="4">
        <v>11</v>
      </c>
      <c r="U47" s="5">
        <v>6019112.150000001</v>
      </c>
      <c r="V47" s="4">
        <v>766</v>
      </c>
      <c r="W47" s="4">
        <v>11</v>
      </c>
      <c r="X47" s="5">
        <v>5504562.529999999</v>
      </c>
      <c r="Y47" s="4">
        <v>766</v>
      </c>
      <c r="Z47" s="4">
        <v>11</v>
      </c>
      <c r="AA47" s="5">
        <v>6276425.58</v>
      </c>
      <c r="AB47" s="4">
        <v>766</v>
      </c>
      <c r="AC47" s="4">
        <v>11</v>
      </c>
      <c r="AD47" s="5">
        <v>6110397.5600000005</v>
      </c>
      <c r="AE47" s="4">
        <v>766</v>
      </c>
      <c r="AF47" s="4">
        <v>11</v>
      </c>
      <c r="AG47" s="5">
        <v>6302102.710000001</v>
      </c>
      <c r="AH47" s="5">
        <v>767</v>
      </c>
      <c r="AI47" s="5">
        <v>11</v>
      </c>
      <c r="AJ47" s="5">
        <v>6081190.77</v>
      </c>
      <c r="AK47" s="5">
        <v>766</v>
      </c>
      <c r="AL47" s="5">
        <v>11</v>
      </c>
      <c r="AM47" s="49">
        <f t="shared" si="0"/>
        <v>75860234.52</v>
      </c>
      <c r="AN47" s="49"/>
      <c r="AO47" s="49"/>
    </row>
    <row r="48" spans="1:41" ht="12">
      <c r="A48" s="8" t="s">
        <v>34</v>
      </c>
      <c r="B48" s="42" t="s">
        <v>0</v>
      </c>
      <c r="C48" s="5">
        <v>9258831.99</v>
      </c>
      <c r="D48" s="4">
        <v>948</v>
      </c>
      <c r="E48" s="4">
        <v>15</v>
      </c>
      <c r="F48" s="5">
        <v>9821239.53</v>
      </c>
      <c r="G48" s="4">
        <v>953</v>
      </c>
      <c r="H48" s="4">
        <v>15</v>
      </c>
      <c r="I48" s="5">
        <v>9557614.959999999</v>
      </c>
      <c r="J48" s="4">
        <v>955</v>
      </c>
      <c r="K48" s="4">
        <v>15</v>
      </c>
      <c r="L48" s="5">
        <v>9603050.360000001</v>
      </c>
      <c r="M48" s="4">
        <v>952</v>
      </c>
      <c r="N48" s="4">
        <v>15</v>
      </c>
      <c r="O48" s="5">
        <v>9362202.52</v>
      </c>
      <c r="P48" s="4">
        <v>949</v>
      </c>
      <c r="Q48" s="4">
        <v>15</v>
      </c>
      <c r="R48" s="5">
        <v>9471391.67</v>
      </c>
      <c r="S48" s="4">
        <v>954</v>
      </c>
      <c r="T48" s="4">
        <v>15</v>
      </c>
      <c r="U48" s="5">
        <v>9517792.88</v>
      </c>
      <c r="V48" s="4">
        <v>955</v>
      </c>
      <c r="W48" s="4">
        <v>15</v>
      </c>
      <c r="X48" s="5">
        <v>8521205.049999999</v>
      </c>
      <c r="Y48" s="4">
        <v>955</v>
      </c>
      <c r="Z48" s="4">
        <v>15</v>
      </c>
      <c r="AA48" s="5">
        <v>9280510.4</v>
      </c>
      <c r="AB48" s="4">
        <v>955</v>
      </c>
      <c r="AC48" s="4">
        <v>15</v>
      </c>
      <c r="AD48" s="5">
        <v>8796731.49</v>
      </c>
      <c r="AE48" s="4">
        <v>955</v>
      </c>
      <c r="AF48" s="4">
        <v>15</v>
      </c>
      <c r="AG48" s="5">
        <v>9628092.01</v>
      </c>
      <c r="AH48" s="5">
        <v>954</v>
      </c>
      <c r="AI48" s="5">
        <v>15</v>
      </c>
      <c r="AJ48" s="5">
        <v>9123622.51</v>
      </c>
      <c r="AK48" s="5">
        <v>955</v>
      </c>
      <c r="AL48" s="5">
        <v>15</v>
      </c>
      <c r="AM48" s="49">
        <f t="shared" si="0"/>
        <v>111942285.37000002</v>
      </c>
      <c r="AN48" s="49"/>
      <c r="AO48" s="49"/>
    </row>
    <row r="49" spans="1:41" ht="12">
      <c r="A49" s="8" t="s">
        <v>35</v>
      </c>
      <c r="B49" s="42" t="s">
        <v>0</v>
      </c>
      <c r="C49" s="5">
        <v>2433923.91</v>
      </c>
      <c r="D49" s="4">
        <v>381</v>
      </c>
      <c r="E49" s="4">
        <v>10</v>
      </c>
      <c r="F49" s="5">
        <v>2291750.6</v>
      </c>
      <c r="G49" s="4">
        <v>366</v>
      </c>
      <c r="H49" s="4">
        <v>10</v>
      </c>
      <c r="I49" s="5">
        <v>2243987.4499999997</v>
      </c>
      <c r="J49" s="4">
        <v>353</v>
      </c>
      <c r="K49" s="4">
        <v>10</v>
      </c>
      <c r="L49" s="5">
        <v>2205228.5199999996</v>
      </c>
      <c r="M49" s="4">
        <v>353</v>
      </c>
      <c r="N49" s="4">
        <v>10</v>
      </c>
      <c r="O49" s="5">
        <v>2279077.44</v>
      </c>
      <c r="P49" s="4">
        <v>360</v>
      </c>
      <c r="Q49" s="4">
        <v>10</v>
      </c>
      <c r="R49" s="5">
        <v>2343902.84</v>
      </c>
      <c r="S49" s="4">
        <v>384</v>
      </c>
      <c r="T49" s="4">
        <v>10</v>
      </c>
      <c r="U49" s="5">
        <v>2266790.8</v>
      </c>
      <c r="V49" s="4">
        <v>384</v>
      </c>
      <c r="W49" s="4">
        <v>10</v>
      </c>
      <c r="X49" s="5">
        <v>2127529.72</v>
      </c>
      <c r="Y49" s="4">
        <v>384</v>
      </c>
      <c r="Z49" s="4">
        <v>10</v>
      </c>
      <c r="AA49" s="5">
        <v>2427465.3099999996</v>
      </c>
      <c r="AB49" s="4">
        <v>384</v>
      </c>
      <c r="AC49" s="4">
        <v>10</v>
      </c>
      <c r="AD49" s="5">
        <v>2208523.91</v>
      </c>
      <c r="AE49" s="4">
        <v>384</v>
      </c>
      <c r="AF49" s="4">
        <v>10</v>
      </c>
      <c r="AG49" s="5">
        <v>2443811.6399999997</v>
      </c>
      <c r="AH49" s="5">
        <v>382</v>
      </c>
      <c r="AI49" s="5">
        <v>10</v>
      </c>
      <c r="AJ49" s="5">
        <v>2224656.02</v>
      </c>
      <c r="AK49" s="5">
        <v>373</v>
      </c>
      <c r="AL49" s="5">
        <v>10</v>
      </c>
      <c r="AM49" s="49">
        <f t="shared" si="0"/>
        <v>27496648.159999996</v>
      </c>
      <c r="AN49" s="49"/>
      <c r="AO49" s="49"/>
    </row>
    <row r="50" spans="1:41" ht="12">
      <c r="A50" s="8" t="s">
        <v>36</v>
      </c>
      <c r="B50" s="42" t="s">
        <v>0</v>
      </c>
      <c r="C50" s="5">
        <v>7331098.929999999</v>
      </c>
      <c r="D50" s="4">
        <v>898</v>
      </c>
      <c r="E50" s="4">
        <v>16</v>
      </c>
      <c r="F50" s="5">
        <v>7378746.880000001</v>
      </c>
      <c r="G50" s="4">
        <v>898</v>
      </c>
      <c r="H50" s="4">
        <v>16</v>
      </c>
      <c r="I50" s="5">
        <v>7327643.880000001</v>
      </c>
      <c r="J50" s="4">
        <v>897</v>
      </c>
      <c r="K50" s="4">
        <v>16</v>
      </c>
      <c r="L50" s="5">
        <v>7125579.58</v>
      </c>
      <c r="M50" s="4">
        <v>898</v>
      </c>
      <c r="N50" s="4">
        <v>16</v>
      </c>
      <c r="O50" s="5">
        <v>7040573.210000001</v>
      </c>
      <c r="P50" s="4">
        <v>894</v>
      </c>
      <c r="Q50" s="4">
        <v>16</v>
      </c>
      <c r="R50" s="5">
        <v>7578771.87</v>
      </c>
      <c r="S50" s="4">
        <v>898</v>
      </c>
      <c r="T50" s="4">
        <v>16</v>
      </c>
      <c r="U50" s="5">
        <v>6969215.449999999</v>
      </c>
      <c r="V50" s="4">
        <v>898</v>
      </c>
      <c r="W50" s="4">
        <v>16</v>
      </c>
      <c r="X50" s="5">
        <v>6592967.199999998</v>
      </c>
      <c r="Y50" s="4">
        <v>897</v>
      </c>
      <c r="Z50" s="4">
        <v>16</v>
      </c>
      <c r="AA50" s="5">
        <v>7431104.91</v>
      </c>
      <c r="AB50" s="4">
        <v>898</v>
      </c>
      <c r="AC50" s="4">
        <v>16</v>
      </c>
      <c r="AD50" s="5">
        <v>7059763.94</v>
      </c>
      <c r="AE50" s="4">
        <v>895</v>
      </c>
      <c r="AF50" s="4">
        <v>16</v>
      </c>
      <c r="AG50" s="5">
        <v>7275542.7</v>
      </c>
      <c r="AH50" s="5">
        <v>898</v>
      </c>
      <c r="AI50" s="5">
        <v>16</v>
      </c>
      <c r="AJ50" s="5">
        <v>7169860.28</v>
      </c>
      <c r="AK50" s="5">
        <v>898</v>
      </c>
      <c r="AL50" s="5">
        <v>16</v>
      </c>
      <c r="AM50" s="49">
        <f t="shared" si="0"/>
        <v>86280868.83</v>
      </c>
      <c r="AN50" s="49"/>
      <c r="AO50" s="49"/>
    </row>
    <row r="51" spans="1:41" ht="12">
      <c r="A51" s="8" t="s">
        <v>37</v>
      </c>
      <c r="B51" s="42" t="s">
        <v>0</v>
      </c>
      <c r="C51" s="5">
        <v>10570782.51</v>
      </c>
      <c r="D51" s="4">
        <v>955</v>
      </c>
      <c r="E51" s="4">
        <v>15</v>
      </c>
      <c r="F51" s="5">
        <v>10737435.94</v>
      </c>
      <c r="G51" s="4">
        <v>952</v>
      </c>
      <c r="H51" s="4">
        <v>15</v>
      </c>
      <c r="I51" s="5">
        <v>10296898.510000002</v>
      </c>
      <c r="J51" s="4">
        <v>958</v>
      </c>
      <c r="K51" s="4">
        <v>15</v>
      </c>
      <c r="L51" s="5">
        <v>10108347.870000001</v>
      </c>
      <c r="M51" s="4">
        <v>953</v>
      </c>
      <c r="N51" s="4">
        <v>15</v>
      </c>
      <c r="O51" s="5">
        <v>10200864.020000001</v>
      </c>
      <c r="P51" s="4">
        <v>958</v>
      </c>
      <c r="Q51" s="4">
        <v>15</v>
      </c>
      <c r="R51" s="5">
        <v>10822066.92</v>
      </c>
      <c r="S51" s="4">
        <v>958</v>
      </c>
      <c r="T51" s="4">
        <v>15</v>
      </c>
      <c r="U51" s="5">
        <v>9750436.91</v>
      </c>
      <c r="V51" s="4">
        <v>958</v>
      </c>
      <c r="W51" s="4">
        <v>15</v>
      </c>
      <c r="X51" s="5">
        <v>8888910.97</v>
      </c>
      <c r="Y51" s="4">
        <v>956</v>
      </c>
      <c r="Z51" s="4">
        <v>15</v>
      </c>
      <c r="AA51" s="5">
        <v>10307530.25</v>
      </c>
      <c r="AB51" s="4">
        <v>957</v>
      </c>
      <c r="AC51" s="4">
        <v>15</v>
      </c>
      <c r="AD51" s="5">
        <v>9831341.33</v>
      </c>
      <c r="AE51" s="4">
        <v>957</v>
      </c>
      <c r="AF51" s="4">
        <v>15</v>
      </c>
      <c r="AG51" s="5">
        <v>9952312.44</v>
      </c>
      <c r="AH51" s="5">
        <v>957</v>
      </c>
      <c r="AI51" s="5">
        <v>15</v>
      </c>
      <c r="AJ51" s="5">
        <v>9953145.11</v>
      </c>
      <c r="AK51" s="5">
        <v>958</v>
      </c>
      <c r="AL51" s="5">
        <v>15</v>
      </c>
      <c r="AM51" s="49">
        <f t="shared" si="0"/>
        <v>121420072.78</v>
      </c>
      <c r="AN51" s="49"/>
      <c r="AO51" s="49"/>
    </row>
    <row r="52" spans="1:41" ht="12">
      <c r="A52" s="8" t="s">
        <v>38</v>
      </c>
      <c r="B52" s="42" t="s">
        <v>0</v>
      </c>
      <c r="C52" s="5">
        <v>5660497.199999999</v>
      </c>
      <c r="D52" s="4">
        <v>514</v>
      </c>
      <c r="E52" s="4">
        <v>9</v>
      </c>
      <c r="F52" s="5">
        <v>5597743.510000001</v>
      </c>
      <c r="G52" s="4">
        <v>510</v>
      </c>
      <c r="H52" s="4">
        <v>9</v>
      </c>
      <c r="I52" s="5">
        <v>5426592.910000001</v>
      </c>
      <c r="J52" s="4">
        <v>514</v>
      </c>
      <c r="K52" s="4">
        <v>9</v>
      </c>
      <c r="L52" s="5">
        <v>5286179.42</v>
      </c>
      <c r="M52" s="4">
        <v>519</v>
      </c>
      <c r="N52" s="4">
        <v>9</v>
      </c>
      <c r="O52" s="5">
        <v>5364155.16</v>
      </c>
      <c r="P52" s="4">
        <v>519</v>
      </c>
      <c r="Q52" s="4">
        <v>9</v>
      </c>
      <c r="R52" s="5">
        <v>5563470.999999999</v>
      </c>
      <c r="S52" s="4">
        <v>519</v>
      </c>
      <c r="T52" s="4">
        <v>9</v>
      </c>
      <c r="U52" s="5">
        <v>5306905.4</v>
      </c>
      <c r="V52" s="4">
        <v>519</v>
      </c>
      <c r="W52" s="4">
        <v>9</v>
      </c>
      <c r="X52" s="5">
        <v>4810413.43</v>
      </c>
      <c r="Y52" s="4">
        <v>519</v>
      </c>
      <c r="Z52" s="4">
        <v>9</v>
      </c>
      <c r="AA52" s="5">
        <v>5440969.81</v>
      </c>
      <c r="AB52" s="4">
        <v>519</v>
      </c>
      <c r="AC52" s="4">
        <v>9</v>
      </c>
      <c r="AD52" s="5">
        <v>5592519.51</v>
      </c>
      <c r="AE52" s="4">
        <v>519</v>
      </c>
      <c r="AF52" s="4">
        <v>9</v>
      </c>
      <c r="AG52" s="5">
        <v>5283394.550000001</v>
      </c>
      <c r="AH52" s="5">
        <v>519</v>
      </c>
      <c r="AI52" s="5">
        <v>9</v>
      </c>
      <c r="AJ52" s="5">
        <v>5289449.5</v>
      </c>
      <c r="AK52" s="5">
        <v>519</v>
      </c>
      <c r="AL52" s="5">
        <v>9</v>
      </c>
      <c r="AM52" s="49">
        <f t="shared" si="0"/>
        <v>64622291.400000006</v>
      </c>
      <c r="AN52" s="49"/>
      <c r="AO52" s="49"/>
    </row>
    <row r="53" spans="1:41" s="2" customFormat="1" ht="12">
      <c r="A53" s="19" t="s">
        <v>40</v>
      </c>
      <c r="B53" s="57" t="s">
        <v>0</v>
      </c>
      <c r="C53" s="5">
        <v>11330345.51</v>
      </c>
      <c r="D53" s="4">
        <v>903</v>
      </c>
      <c r="E53" s="4">
        <v>13</v>
      </c>
      <c r="F53" s="5">
        <v>11465368.899999999</v>
      </c>
      <c r="G53" s="4">
        <v>903</v>
      </c>
      <c r="H53" s="4">
        <v>13</v>
      </c>
      <c r="I53" s="5">
        <v>11012555.15</v>
      </c>
      <c r="J53" s="4">
        <v>897</v>
      </c>
      <c r="K53" s="4">
        <v>13</v>
      </c>
      <c r="L53" s="5">
        <v>11023836.680000002</v>
      </c>
      <c r="M53" s="4">
        <v>903</v>
      </c>
      <c r="N53" s="4">
        <v>13</v>
      </c>
      <c r="O53" s="5">
        <v>10762645.500000002</v>
      </c>
      <c r="P53" s="4">
        <v>904</v>
      </c>
      <c r="Q53" s="4">
        <v>13</v>
      </c>
      <c r="R53" s="5">
        <v>11540887.230000002</v>
      </c>
      <c r="S53" s="4">
        <v>913</v>
      </c>
      <c r="T53" s="4">
        <v>13</v>
      </c>
      <c r="U53" s="5">
        <v>10781330.13</v>
      </c>
      <c r="V53" s="4">
        <v>913</v>
      </c>
      <c r="W53" s="4">
        <v>13</v>
      </c>
      <c r="X53" s="5">
        <v>9878686.26</v>
      </c>
      <c r="Y53" s="4">
        <v>913</v>
      </c>
      <c r="Z53" s="4">
        <v>13</v>
      </c>
      <c r="AA53" s="5">
        <v>10717262.86</v>
      </c>
      <c r="AB53" s="4">
        <v>911</v>
      </c>
      <c r="AC53" s="4">
        <v>13</v>
      </c>
      <c r="AD53" s="5">
        <v>10938189.8</v>
      </c>
      <c r="AE53" s="4">
        <v>913</v>
      </c>
      <c r="AF53" s="4">
        <v>13</v>
      </c>
      <c r="AG53" s="5">
        <v>11003229.019999998</v>
      </c>
      <c r="AH53" s="5">
        <v>908</v>
      </c>
      <c r="AI53" s="5">
        <v>13</v>
      </c>
      <c r="AJ53" s="5">
        <v>11059837.6</v>
      </c>
      <c r="AK53" s="5">
        <v>913</v>
      </c>
      <c r="AL53" s="5">
        <v>13</v>
      </c>
      <c r="AM53" s="49">
        <f t="shared" si="0"/>
        <v>131514174.63999999</v>
      </c>
      <c r="AN53" s="49"/>
      <c r="AO53" s="49"/>
    </row>
    <row r="54" spans="1:41" ht="12">
      <c r="A54" s="8" t="s">
        <v>41</v>
      </c>
      <c r="B54" s="42" t="s">
        <v>0</v>
      </c>
      <c r="C54" s="5">
        <v>2463198.36</v>
      </c>
      <c r="D54" s="4">
        <v>325</v>
      </c>
      <c r="E54" s="4">
        <v>5</v>
      </c>
      <c r="F54" s="5">
        <v>2522103.9</v>
      </c>
      <c r="G54" s="4">
        <v>325</v>
      </c>
      <c r="H54" s="4">
        <v>5</v>
      </c>
      <c r="I54" s="5">
        <v>2299473.2800000003</v>
      </c>
      <c r="J54" s="4">
        <v>325</v>
      </c>
      <c r="K54" s="4">
        <v>5</v>
      </c>
      <c r="L54" s="5">
        <v>2410823.68</v>
      </c>
      <c r="M54" s="4">
        <v>325</v>
      </c>
      <c r="N54" s="4">
        <v>5</v>
      </c>
      <c r="O54" s="5">
        <v>2372104.4299999997</v>
      </c>
      <c r="P54" s="4">
        <v>325</v>
      </c>
      <c r="Q54" s="4">
        <v>5</v>
      </c>
      <c r="R54" s="5">
        <v>2520699.83</v>
      </c>
      <c r="S54" s="4">
        <v>325</v>
      </c>
      <c r="T54" s="4">
        <v>5</v>
      </c>
      <c r="U54" s="5">
        <v>2383386.21</v>
      </c>
      <c r="V54" s="4">
        <v>325</v>
      </c>
      <c r="W54" s="4">
        <v>5</v>
      </c>
      <c r="X54" s="5">
        <v>2274380.81</v>
      </c>
      <c r="Y54" s="4">
        <v>325</v>
      </c>
      <c r="Z54" s="4">
        <v>5</v>
      </c>
      <c r="AA54" s="5">
        <v>2504858.78</v>
      </c>
      <c r="AB54" s="4">
        <v>325</v>
      </c>
      <c r="AC54" s="4">
        <v>5</v>
      </c>
      <c r="AD54" s="5">
        <v>2330833.5300000003</v>
      </c>
      <c r="AE54" s="4">
        <v>325</v>
      </c>
      <c r="AF54" s="4">
        <v>5</v>
      </c>
      <c r="AG54" s="5">
        <v>2530288.5</v>
      </c>
      <c r="AH54" s="5">
        <v>325</v>
      </c>
      <c r="AI54" s="5">
        <v>5</v>
      </c>
      <c r="AJ54" s="5">
        <v>2434748.2199999997</v>
      </c>
      <c r="AK54" s="5">
        <v>325</v>
      </c>
      <c r="AL54" s="5">
        <v>5</v>
      </c>
      <c r="AM54" s="49">
        <f t="shared" si="0"/>
        <v>29046899.53</v>
      </c>
      <c r="AN54" s="49"/>
      <c r="AO54" s="49"/>
    </row>
    <row r="55" spans="1:41" ht="12">
      <c r="A55" s="8" t="s">
        <v>42</v>
      </c>
      <c r="B55" s="42" t="s">
        <v>0</v>
      </c>
      <c r="C55" s="5">
        <v>2617971.2200000007</v>
      </c>
      <c r="D55" s="4">
        <v>442</v>
      </c>
      <c r="E55" s="4">
        <v>9</v>
      </c>
      <c r="F55" s="5">
        <v>2520462.9099999997</v>
      </c>
      <c r="G55" s="4">
        <v>442</v>
      </c>
      <c r="H55" s="4">
        <v>9</v>
      </c>
      <c r="I55" s="5">
        <v>2404231.15</v>
      </c>
      <c r="J55" s="4">
        <v>442</v>
      </c>
      <c r="K55" s="4">
        <v>9</v>
      </c>
      <c r="L55" s="5">
        <v>2454415.08</v>
      </c>
      <c r="M55" s="4">
        <v>442</v>
      </c>
      <c r="N55" s="4">
        <v>9</v>
      </c>
      <c r="O55" s="5">
        <v>2409165.53</v>
      </c>
      <c r="P55" s="4">
        <v>441</v>
      </c>
      <c r="Q55" s="4">
        <v>9</v>
      </c>
      <c r="R55" s="5">
        <v>2584878.29</v>
      </c>
      <c r="S55" s="4">
        <v>442</v>
      </c>
      <c r="T55" s="4">
        <v>9</v>
      </c>
      <c r="U55" s="5">
        <v>2449108.8299999996</v>
      </c>
      <c r="V55" s="4">
        <v>442</v>
      </c>
      <c r="W55" s="4">
        <v>9</v>
      </c>
      <c r="X55" s="5">
        <v>2108230.15</v>
      </c>
      <c r="Y55" s="4">
        <v>442</v>
      </c>
      <c r="Z55" s="4">
        <v>9</v>
      </c>
      <c r="AA55" s="5">
        <v>2494889</v>
      </c>
      <c r="AB55" s="4">
        <v>442</v>
      </c>
      <c r="AC55" s="4">
        <v>9</v>
      </c>
      <c r="AD55" s="5">
        <v>2360289.23</v>
      </c>
      <c r="AE55" s="4">
        <v>442</v>
      </c>
      <c r="AF55" s="4">
        <v>9</v>
      </c>
      <c r="AG55" s="5">
        <v>2554897.05</v>
      </c>
      <c r="AH55" s="5">
        <v>442</v>
      </c>
      <c r="AI55" s="5">
        <v>9</v>
      </c>
      <c r="AJ55" s="5">
        <v>2341977.6799999997</v>
      </c>
      <c r="AK55" s="5">
        <v>442</v>
      </c>
      <c r="AL55" s="5">
        <v>9</v>
      </c>
      <c r="AM55" s="49">
        <f t="shared" si="0"/>
        <v>29300516.119999997</v>
      </c>
      <c r="AN55" s="49"/>
      <c r="AO55" s="49"/>
    </row>
    <row r="56" spans="1:41" ht="12">
      <c r="A56" s="8" t="s">
        <v>43</v>
      </c>
      <c r="B56" s="42" t="s">
        <v>0</v>
      </c>
      <c r="C56" s="5">
        <v>9318931.78</v>
      </c>
      <c r="D56" s="4">
        <v>806</v>
      </c>
      <c r="E56" s="4">
        <v>14</v>
      </c>
      <c r="F56" s="5">
        <v>9543915.150000002</v>
      </c>
      <c r="G56" s="4">
        <v>806</v>
      </c>
      <c r="H56" s="4">
        <v>14</v>
      </c>
      <c r="I56" s="5">
        <v>9363638.149999999</v>
      </c>
      <c r="J56" s="4">
        <v>800</v>
      </c>
      <c r="K56" s="4">
        <v>14</v>
      </c>
      <c r="L56" s="5">
        <v>9139213.209999999</v>
      </c>
      <c r="M56" s="4">
        <v>800</v>
      </c>
      <c r="N56" s="4">
        <v>14</v>
      </c>
      <c r="O56" s="5">
        <v>8941773.540000001</v>
      </c>
      <c r="P56" s="4">
        <v>805</v>
      </c>
      <c r="Q56" s="4">
        <v>14</v>
      </c>
      <c r="R56" s="5">
        <v>9790438.790000001</v>
      </c>
      <c r="S56" s="4">
        <v>803</v>
      </c>
      <c r="T56" s="4">
        <v>14</v>
      </c>
      <c r="U56" s="5">
        <v>8945928.169999998</v>
      </c>
      <c r="V56" s="4">
        <v>806</v>
      </c>
      <c r="W56" s="4">
        <v>14</v>
      </c>
      <c r="X56" s="5">
        <v>8311896.539999999</v>
      </c>
      <c r="Y56" s="4">
        <v>806</v>
      </c>
      <c r="Z56" s="4">
        <v>14</v>
      </c>
      <c r="AA56" s="5">
        <v>8925677.89</v>
      </c>
      <c r="AB56" s="4">
        <v>806</v>
      </c>
      <c r="AC56" s="4">
        <v>14</v>
      </c>
      <c r="AD56" s="5">
        <v>8885668.449999997</v>
      </c>
      <c r="AE56" s="4">
        <v>806</v>
      </c>
      <c r="AF56" s="4">
        <v>14</v>
      </c>
      <c r="AG56" s="5">
        <v>9246949.05</v>
      </c>
      <c r="AH56" s="5">
        <v>808</v>
      </c>
      <c r="AI56" s="5">
        <v>14</v>
      </c>
      <c r="AJ56" s="5">
        <v>9209774.05</v>
      </c>
      <c r="AK56" s="5">
        <v>833</v>
      </c>
      <c r="AL56" s="5">
        <v>14</v>
      </c>
      <c r="AM56" s="49">
        <f t="shared" si="0"/>
        <v>109623804.76999998</v>
      </c>
      <c r="AN56" s="49"/>
      <c r="AO56" s="49"/>
    </row>
    <row r="57" spans="1:41" ht="12">
      <c r="A57" s="8" t="s">
        <v>44</v>
      </c>
      <c r="B57" s="42" t="s">
        <v>0</v>
      </c>
      <c r="C57" s="5">
        <v>11736946.04</v>
      </c>
      <c r="D57" s="4">
        <v>948</v>
      </c>
      <c r="E57" s="4">
        <v>15</v>
      </c>
      <c r="F57" s="5">
        <v>12273788.18</v>
      </c>
      <c r="G57" s="4">
        <v>948</v>
      </c>
      <c r="H57" s="4">
        <v>15</v>
      </c>
      <c r="I57" s="5">
        <v>11784537.579999998</v>
      </c>
      <c r="J57" s="4">
        <v>947</v>
      </c>
      <c r="K57" s="4">
        <v>15</v>
      </c>
      <c r="L57" s="5">
        <v>11723213.16</v>
      </c>
      <c r="M57" s="4">
        <v>948</v>
      </c>
      <c r="N57" s="4">
        <v>15</v>
      </c>
      <c r="O57" s="5">
        <v>11270805.46</v>
      </c>
      <c r="P57" s="4">
        <v>948</v>
      </c>
      <c r="Q57" s="4">
        <v>15</v>
      </c>
      <c r="R57" s="5">
        <v>12422177.779999997</v>
      </c>
      <c r="S57" s="4">
        <v>950</v>
      </c>
      <c r="T57" s="4">
        <v>15</v>
      </c>
      <c r="U57" s="5">
        <v>11388710.78</v>
      </c>
      <c r="V57" s="4">
        <v>953</v>
      </c>
      <c r="W57" s="4">
        <v>15</v>
      </c>
      <c r="X57" s="5">
        <v>10256550.910000002</v>
      </c>
      <c r="Y57" s="4">
        <v>953</v>
      </c>
      <c r="Z57" s="4">
        <v>15</v>
      </c>
      <c r="AA57" s="5">
        <v>11693623.649999999</v>
      </c>
      <c r="AB57" s="4">
        <v>952</v>
      </c>
      <c r="AC57" s="4">
        <v>15</v>
      </c>
      <c r="AD57" s="5">
        <v>11555977.290000003</v>
      </c>
      <c r="AE57" s="4">
        <v>953</v>
      </c>
      <c r="AF57" s="4">
        <v>15</v>
      </c>
      <c r="AG57" s="5">
        <v>11875573.61</v>
      </c>
      <c r="AH57" s="5">
        <v>952</v>
      </c>
      <c r="AI57" s="5">
        <v>15</v>
      </c>
      <c r="AJ57" s="5">
        <v>11525320.709999999</v>
      </c>
      <c r="AK57" s="5">
        <v>953</v>
      </c>
      <c r="AL57" s="5">
        <v>15</v>
      </c>
      <c r="AM57" s="49">
        <f t="shared" si="0"/>
        <v>139507225.15</v>
      </c>
      <c r="AN57" s="49"/>
      <c r="AO57" s="49"/>
    </row>
    <row r="58" spans="1:41" ht="12">
      <c r="A58" s="8" t="s">
        <v>78</v>
      </c>
      <c r="B58" s="42" t="s">
        <v>0</v>
      </c>
      <c r="C58" s="5">
        <v>5587640.64</v>
      </c>
      <c r="D58" s="4">
        <v>503</v>
      </c>
      <c r="E58" s="4">
        <v>7</v>
      </c>
      <c r="F58" s="5">
        <v>5728568.31</v>
      </c>
      <c r="G58" s="4">
        <v>503</v>
      </c>
      <c r="H58" s="4">
        <v>7</v>
      </c>
      <c r="I58" s="5">
        <v>5389175.14</v>
      </c>
      <c r="J58" s="4">
        <v>503</v>
      </c>
      <c r="K58" s="4">
        <v>7</v>
      </c>
      <c r="L58" s="5">
        <v>5433903.46</v>
      </c>
      <c r="M58" s="4">
        <v>503</v>
      </c>
      <c r="N58" s="4">
        <v>7</v>
      </c>
      <c r="O58" s="5">
        <v>5622710.119999999</v>
      </c>
      <c r="P58" s="4">
        <v>503</v>
      </c>
      <c r="Q58" s="4">
        <v>7</v>
      </c>
      <c r="R58" s="5">
        <v>5967647.53</v>
      </c>
      <c r="S58" s="4">
        <v>502</v>
      </c>
      <c r="T58" s="4">
        <v>7</v>
      </c>
      <c r="U58" s="5">
        <v>5379568.84</v>
      </c>
      <c r="V58" s="4">
        <v>503</v>
      </c>
      <c r="W58" s="4">
        <v>7</v>
      </c>
      <c r="X58" s="5">
        <v>5063390.350000001</v>
      </c>
      <c r="Y58" s="4">
        <v>503</v>
      </c>
      <c r="Z58" s="4">
        <v>7</v>
      </c>
      <c r="AA58" s="5">
        <v>5605030.48</v>
      </c>
      <c r="AB58" s="4">
        <v>503</v>
      </c>
      <c r="AC58" s="4">
        <v>7</v>
      </c>
      <c r="AD58" s="5">
        <v>5364348.4399999995</v>
      </c>
      <c r="AE58" s="4">
        <v>502</v>
      </c>
      <c r="AF58" s="4">
        <v>7</v>
      </c>
      <c r="AG58" s="5">
        <v>5457283.35</v>
      </c>
      <c r="AH58" s="5">
        <v>503</v>
      </c>
      <c r="AI58" s="5">
        <v>7</v>
      </c>
      <c r="AJ58" s="5">
        <v>5453711.109999999</v>
      </c>
      <c r="AK58" s="5">
        <v>503</v>
      </c>
      <c r="AL58" s="5">
        <v>7</v>
      </c>
      <c r="AM58" s="49">
        <f t="shared" si="0"/>
        <v>66052977.77</v>
      </c>
      <c r="AN58" s="49"/>
      <c r="AO58" s="49"/>
    </row>
    <row r="59" spans="1:41" ht="12">
      <c r="A59" s="8" t="s">
        <v>45</v>
      </c>
      <c r="B59" s="42" t="s">
        <v>0</v>
      </c>
      <c r="C59" s="5">
        <v>4033834.7499999995</v>
      </c>
      <c r="D59" s="4">
        <v>535</v>
      </c>
      <c r="E59" s="4">
        <v>9</v>
      </c>
      <c r="F59" s="5">
        <v>4136346.2600000002</v>
      </c>
      <c r="G59" s="4">
        <v>535</v>
      </c>
      <c r="H59" s="4">
        <v>9</v>
      </c>
      <c r="I59" s="5">
        <v>4024005.41</v>
      </c>
      <c r="J59" s="4">
        <v>535</v>
      </c>
      <c r="K59" s="4">
        <v>9</v>
      </c>
      <c r="L59" s="5">
        <v>3945517.3300000005</v>
      </c>
      <c r="M59" s="4">
        <v>535</v>
      </c>
      <c r="N59" s="4">
        <v>9</v>
      </c>
      <c r="O59" s="5">
        <v>3938720.74</v>
      </c>
      <c r="P59" s="4">
        <v>535</v>
      </c>
      <c r="Q59" s="4">
        <v>9</v>
      </c>
      <c r="R59" s="5">
        <v>4101916.17</v>
      </c>
      <c r="S59" s="4">
        <v>535</v>
      </c>
      <c r="T59" s="4">
        <v>9</v>
      </c>
      <c r="U59" s="5">
        <v>3848567.6799999997</v>
      </c>
      <c r="V59" s="4">
        <v>535</v>
      </c>
      <c r="W59" s="4">
        <v>9</v>
      </c>
      <c r="X59" s="5">
        <v>3524154.1500000004</v>
      </c>
      <c r="Y59" s="4">
        <v>535</v>
      </c>
      <c r="Z59" s="4">
        <v>9</v>
      </c>
      <c r="AA59" s="5">
        <v>4113529.55</v>
      </c>
      <c r="AB59" s="4">
        <v>535</v>
      </c>
      <c r="AC59" s="4">
        <v>9</v>
      </c>
      <c r="AD59" s="5">
        <v>3929741.28</v>
      </c>
      <c r="AE59" s="4">
        <v>535</v>
      </c>
      <c r="AF59" s="4">
        <v>9</v>
      </c>
      <c r="AG59" s="5">
        <v>3942728.08</v>
      </c>
      <c r="AH59" s="5">
        <v>535</v>
      </c>
      <c r="AI59" s="5">
        <v>9</v>
      </c>
      <c r="AJ59" s="5">
        <v>3898309.0300000003</v>
      </c>
      <c r="AK59" s="5">
        <v>535</v>
      </c>
      <c r="AL59" s="5">
        <v>9</v>
      </c>
      <c r="AM59" s="49">
        <f t="shared" si="0"/>
        <v>47437370.43</v>
      </c>
      <c r="AN59" s="49"/>
      <c r="AO59" s="49"/>
    </row>
    <row r="60" spans="1:41" ht="12">
      <c r="A60" s="8" t="s">
        <v>46</v>
      </c>
      <c r="B60" s="42" t="s">
        <v>0</v>
      </c>
      <c r="C60" s="5">
        <v>9000439.39</v>
      </c>
      <c r="D60" s="4">
        <v>892</v>
      </c>
      <c r="E60" s="4">
        <v>13</v>
      </c>
      <c r="F60" s="5">
        <v>9337513.919999998</v>
      </c>
      <c r="G60" s="4">
        <v>892</v>
      </c>
      <c r="H60" s="4">
        <v>13</v>
      </c>
      <c r="I60" s="5">
        <v>8822650.16</v>
      </c>
      <c r="J60" s="4">
        <v>893</v>
      </c>
      <c r="K60" s="4">
        <v>13</v>
      </c>
      <c r="L60" s="5">
        <v>8757209.219999999</v>
      </c>
      <c r="M60" s="4">
        <v>893</v>
      </c>
      <c r="N60" s="4">
        <v>13</v>
      </c>
      <c r="O60" s="5">
        <v>8685249.76</v>
      </c>
      <c r="P60" s="4">
        <v>893</v>
      </c>
      <c r="Q60" s="4">
        <v>13</v>
      </c>
      <c r="R60" s="5">
        <v>9152848.560000002</v>
      </c>
      <c r="S60" s="4">
        <v>893</v>
      </c>
      <c r="T60" s="4">
        <v>13</v>
      </c>
      <c r="U60" s="5">
        <v>8409565.780000001</v>
      </c>
      <c r="V60" s="4">
        <v>893</v>
      </c>
      <c r="W60" s="4">
        <v>13</v>
      </c>
      <c r="X60" s="5">
        <v>7979201.06</v>
      </c>
      <c r="Y60" s="4">
        <v>893</v>
      </c>
      <c r="Z60" s="4">
        <v>13</v>
      </c>
      <c r="AA60" s="5">
        <v>8841032.09</v>
      </c>
      <c r="AB60" s="4">
        <v>893</v>
      </c>
      <c r="AC60" s="4">
        <v>13</v>
      </c>
      <c r="AD60" s="5">
        <v>8498053.190000001</v>
      </c>
      <c r="AE60" s="4">
        <v>893</v>
      </c>
      <c r="AF60" s="4">
        <v>13</v>
      </c>
      <c r="AG60" s="5">
        <v>9116174.700000001</v>
      </c>
      <c r="AH60" s="5">
        <v>893</v>
      </c>
      <c r="AI60" s="5">
        <v>13</v>
      </c>
      <c r="AJ60" s="5">
        <v>8858434.33</v>
      </c>
      <c r="AK60" s="5">
        <v>893</v>
      </c>
      <c r="AL60" s="5">
        <v>13</v>
      </c>
      <c r="AM60" s="49">
        <f t="shared" si="0"/>
        <v>105458372.16</v>
      </c>
      <c r="AN60" s="49"/>
      <c r="AO60" s="49"/>
    </row>
    <row r="61" spans="1:41" ht="12">
      <c r="A61" s="8" t="s">
        <v>47</v>
      </c>
      <c r="B61" s="42" t="s">
        <v>0</v>
      </c>
      <c r="C61" s="5">
        <v>6794426.71</v>
      </c>
      <c r="D61" s="4">
        <v>813</v>
      </c>
      <c r="E61" s="4">
        <v>17</v>
      </c>
      <c r="F61" s="5">
        <v>6819426.95</v>
      </c>
      <c r="G61" s="4">
        <v>813</v>
      </c>
      <c r="H61" s="4">
        <v>17</v>
      </c>
      <c r="I61" s="5">
        <v>6881431.220000001</v>
      </c>
      <c r="J61" s="4">
        <v>813</v>
      </c>
      <c r="K61" s="4">
        <v>17</v>
      </c>
      <c r="L61" s="5">
        <v>7186939.069999999</v>
      </c>
      <c r="M61" s="4">
        <v>812</v>
      </c>
      <c r="N61" s="4">
        <v>17</v>
      </c>
      <c r="O61" s="5">
        <v>6892738.25</v>
      </c>
      <c r="P61" s="4">
        <v>813</v>
      </c>
      <c r="Q61" s="4">
        <v>17</v>
      </c>
      <c r="R61" s="5">
        <v>7155380.390000001</v>
      </c>
      <c r="S61" s="4">
        <v>813</v>
      </c>
      <c r="T61" s="4">
        <v>17</v>
      </c>
      <c r="U61" s="5">
        <v>7963567.48</v>
      </c>
      <c r="V61" s="4">
        <v>813</v>
      </c>
      <c r="W61" s="4">
        <v>17</v>
      </c>
      <c r="X61" s="5">
        <v>6473538.17</v>
      </c>
      <c r="Y61" s="4">
        <v>812</v>
      </c>
      <c r="Z61" s="4">
        <v>17</v>
      </c>
      <c r="AA61" s="5">
        <v>7139383.570000001</v>
      </c>
      <c r="AB61" s="4">
        <v>813</v>
      </c>
      <c r="AC61" s="4">
        <v>17</v>
      </c>
      <c r="AD61" s="5">
        <v>6909113.07</v>
      </c>
      <c r="AE61" s="4">
        <v>813</v>
      </c>
      <c r="AF61" s="4">
        <v>17</v>
      </c>
      <c r="AG61" s="5">
        <v>7067553.0600000005</v>
      </c>
      <c r="AH61" s="5">
        <v>813</v>
      </c>
      <c r="AI61" s="5">
        <v>17</v>
      </c>
      <c r="AJ61" s="5">
        <v>6712743.85</v>
      </c>
      <c r="AK61" s="5">
        <v>802</v>
      </c>
      <c r="AL61" s="5">
        <v>17</v>
      </c>
      <c r="AM61" s="49">
        <f t="shared" si="0"/>
        <v>83996241.79</v>
      </c>
      <c r="AN61" s="49"/>
      <c r="AO61" s="49"/>
    </row>
    <row r="62" spans="1:41" ht="12">
      <c r="A62" s="8" t="s">
        <v>48</v>
      </c>
      <c r="B62" s="42" t="s">
        <v>0</v>
      </c>
      <c r="C62" s="5">
        <v>2579772.05</v>
      </c>
      <c r="D62" s="4">
        <v>308</v>
      </c>
      <c r="E62" s="4">
        <v>8</v>
      </c>
      <c r="F62" s="5">
        <v>2599168.58</v>
      </c>
      <c r="G62" s="4">
        <v>307</v>
      </c>
      <c r="H62" s="4">
        <v>8</v>
      </c>
      <c r="I62" s="5">
        <v>2565826.1700000004</v>
      </c>
      <c r="J62" s="4">
        <v>308</v>
      </c>
      <c r="K62" s="4">
        <v>8</v>
      </c>
      <c r="L62" s="5">
        <v>2530345.79</v>
      </c>
      <c r="M62" s="4">
        <v>307</v>
      </c>
      <c r="N62" s="4">
        <v>8</v>
      </c>
      <c r="O62" s="5">
        <v>2551182.51</v>
      </c>
      <c r="P62" s="4">
        <v>308</v>
      </c>
      <c r="Q62" s="4">
        <v>8</v>
      </c>
      <c r="R62" s="5">
        <v>2570120.6900000004</v>
      </c>
      <c r="S62" s="4">
        <v>308</v>
      </c>
      <c r="T62" s="4">
        <v>8</v>
      </c>
      <c r="U62" s="5">
        <v>2406576.58</v>
      </c>
      <c r="V62" s="4">
        <v>308</v>
      </c>
      <c r="W62" s="4">
        <v>8</v>
      </c>
      <c r="X62" s="5">
        <v>2435850.1500000004</v>
      </c>
      <c r="Y62" s="4">
        <v>308</v>
      </c>
      <c r="Z62" s="4">
        <v>8</v>
      </c>
      <c r="AA62" s="5">
        <v>2842639.7800000003</v>
      </c>
      <c r="AB62" s="4">
        <v>308</v>
      </c>
      <c r="AC62" s="4">
        <v>8</v>
      </c>
      <c r="AD62" s="5">
        <v>2472059.3</v>
      </c>
      <c r="AE62" s="4">
        <v>308</v>
      </c>
      <c r="AF62" s="4">
        <v>8</v>
      </c>
      <c r="AG62" s="5">
        <v>2694509.06</v>
      </c>
      <c r="AH62" s="5">
        <v>308</v>
      </c>
      <c r="AI62" s="5">
        <v>8</v>
      </c>
      <c r="AJ62" s="5">
        <v>2828259.9099999997</v>
      </c>
      <c r="AK62" s="5">
        <v>308</v>
      </c>
      <c r="AL62" s="5">
        <v>8</v>
      </c>
      <c r="AM62" s="49">
        <f t="shared" si="0"/>
        <v>31076310.569999997</v>
      </c>
      <c r="AN62" s="49"/>
      <c r="AO62" s="49"/>
    </row>
    <row r="63" spans="1:41" ht="12">
      <c r="A63" s="8" t="s">
        <v>49</v>
      </c>
      <c r="B63" s="42" t="s">
        <v>0</v>
      </c>
      <c r="C63" s="5">
        <v>4683131.399999999</v>
      </c>
      <c r="D63" s="4">
        <v>454</v>
      </c>
      <c r="E63" s="4">
        <v>9</v>
      </c>
      <c r="F63" s="5">
        <v>4768691.289999999</v>
      </c>
      <c r="G63" s="4">
        <v>454</v>
      </c>
      <c r="H63" s="4">
        <v>9</v>
      </c>
      <c r="I63" s="5">
        <v>4590530.220000001</v>
      </c>
      <c r="J63" s="4">
        <v>454</v>
      </c>
      <c r="K63" s="4">
        <v>9</v>
      </c>
      <c r="L63" s="5">
        <v>4728343.2299999995</v>
      </c>
      <c r="M63" s="4">
        <v>454</v>
      </c>
      <c r="N63" s="4">
        <v>9</v>
      </c>
      <c r="O63" s="5">
        <v>4780445.399999999</v>
      </c>
      <c r="P63" s="4">
        <v>453</v>
      </c>
      <c r="Q63" s="4">
        <v>9</v>
      </c>
      <c r="R63" s="5">
        <v>4716856.12</v>
      </c>
      <c r="S63" s="4">
        <v>454</v>
      </c>
      <c r="T63" s="4">
        <v>9</v>
      </c>
      <c r="U63" s="5">
        <v>4354697.59</v>
      </c>
      <c r="V63" s="4">
        <v>454</v>
      </c>
      <c r="W63" s="4">
        <v>9</v>
      </c>
      <c r="X63" s="5">
        <v>4168339.1500000004</v>
      </c>
      <c r="Y63" s="4">
        <v>454</v>
      </c>
      <c r="Z63" s="4">
        <v>9</v>
      </c>
      <c r="AA63" s="5">
        <v>4413335.1</v>
      </c>
      <c r="AB63" s="4">
        <v>454</v>
      </c>
      <c r="AC63" s="4">
        <v>9</v>
      </c>
      <c r="AD63" s="5">
        <v>4254170.87</v>
      </c>
      <c r="AE63" s="4">
        <v>454</v>
      </c>
      <c r="AF63" s="4">
        <v>9</v>
      </c>
      <c r="AG63" s="5">
        <v>4734324.58</v>
      </c>
      <c r="AH63" s="5">
        <v>454</v>
      </c>
      <c r="AI63" s="5">
        <v>9</v>
      </c>
      <c r="AJ63" s="5">
        <v>4732097.88</v>
      </c>
      <c r="AK63" s="5">
        <v>450</v>
      </c>
      <c r="AL63" s="5">
        <v>9</v>
      </c>
      <c r="AM63" s="49">
        <f t="shared" si="0"/>
        <v>54924962.83</v>
      </c>
      <c r="AN63" s="49"/>
      <c r="AO63" s="49"/>
    </row>
    <row r="64" spans="1:41" ht="12">
      <c r="A64" s="8" t="s">
        <v>50</v>
      </c>
      <c r="B64" s="42" t="s">
        <v>0</v>
      </c>
      <c r="C64" s="5">
        <v>1897113.73</v>
      </c>
      <c r="D64" s="4">
        <v>282</v>
      </c>
      <c r="E64" s="4">
        <v>7</v>
      </c>
      <c r="F64" s="5">
        <v>1969701.2500000002</v>
      </c>
      <c r="G64" s="4">
        <v>287</v>
      </c>
      <c r="H64" s="4">
        <v>7</v>
      </c>
      <c r="I64" s="5">
        <v>1695294.7399999998</v>
      </c>
      <c r="J64" s="4">
        <v>287</v>
      </c>
      <c r="K64" s="4">
        <v>7</v>
      </c>
      <c r="L64" s="5">
        <v>1832791.8699999999</v>
      </c>
      <c r="M64" s="4">
        <v>287</v>
      </c>
      <c r="N64" s="4">
        <v>7</v>
      </c>
      <c r="O64" s="5">
        <v>1739469.1500000001</v>
      </c>
      <c r="P64" s="4">
        <v>287</v>
      </c>
      <c r="Q64" s="4">
        <v>7</v>
      </c>
      <c r="R64" s="5">
        <v>1741849.54</v>
      </c>
      <c r="S64" s="4">
        <v>287</v>
      </c>
      <c r="T64" s="4">
        <v>7</v>
      </c>
      <c r="U64" s="5">
        <v>1703478.5999999999</v>
      </c>
      <c r="V64" s="4">
        <v>287</v>
      </c>
      <c r="W64" s="4">
        <v>7</v>
      </c>
      <c r="X64" s="5">
        <v>1437103.2200000002</v>
      </c>
      <c r="Y64" s="4">
        <v>287</v>
      </c>
      <c r="Z64" s="4">
        <v>7</v>
      </c>
      <c r="AA64" s="5">
        <v>1788533.58</v>
      </c>
      <c r="AB64" s="4">
        <v>287</v>
      </c>
      <c r="AC64" s="4">
        <v>7</v>
      </c>
      <c r="AD64" s="5">
        <v>1692540.24</v>
      </c>
      <c r="AE64" s="4">
        <v>287</v>
      </c>
      <c r="AF64" s="4">
        <v>7</v>
      </c>
      <c r="AG64" s="5">
        <v>1674928.2700000003</v>
      </c>
      <c r="AH64" s="5">
        <v>286</v>
      </c>
      <c r="AI64" s="5">
        <v>7</v>
      </c>
      <c r="AJ64" s="5">
        <v>1680023.3599999999</v>
      </c>
      <c r="AK64" s="5">
        <v>286</v>
      </c>
      <c r="AL64" s="5">
        <v>7</v>
      </c>
      <c r="AM64" s="49">
        <f t="shared" si="0"/>
        <v>20852827.55</v>
      </c>
      <c r="AN64" s="49"/>
      <c r="AO64" s="49"/>
    </row>
    <row r="65" spans="1:41" ht="12">
      <c r="A65" s="8" t="s">
        <v>51</v>
      </c>
      <c r="B65" s="42" t="s">
        <v>0</v>
      </c>
      <c r="C65" s="5">
        <v>6732383.36</v>
      </c>
      <c r="D65" s="4">
        <v>777</v>
      </c>
      <c r="E65" s="4">
        <v>11</v>
      </c>
      <c r="F65" s="5">
        <v>6681322.489999999</v>
      </c>
      <c r="G65" s="4">
        <v>777</v>
      </c>
      <c r="H65" s="4">
        <v>11</v>
      </c>
      <c r="I65" s="5">
        <v>6482289.85</v>
      </c>
      <c r="J65" s="4">
        <v>764</v>
      </c>
      <c r="K65" s="4">
        <v>11</v>
      </c>
      <c r="L65" s="5">
        <v>6560163.220000001</v>
      </c>
      <c r="M65" s="4">
        <v>759</v>
      </c>
      <c r="N65" s="4">
        <v>11</v>
      </c>
      <c r="O65" s="5">
        <v>6476069.699999999</v>
      </c>
      <c r="P65" s="4">
        <v>780</v>
      </c>
      <c r="Q65" s="4">
        <v>11</v>
      </c>
      <c r="R65" s="5">
        <v>6846685.35</v>
      </c>
      <c r="S65" s="4">
        <v>780</v>
      </c>
      <c r="T65" s="4">
        <v>11</v>
      </c>
      <c r="U65" s="5">
        <v>6426074.66</v>
      </c>
      <c r="V65" s="4">
        <v>780</v>
      </c>
      <c r="W65" s="4">
        <v>11</v>
      </c>
      <c r="X65" s="5">
        <v>5545886.49</v>
      </c>
      <c r="Y65" s="4">
        <v>780</v>
      </c>
      <c r="Z65" s="4">
        <v>11</v>
      </c>
      <c r="AA65" s="5">
        <v>6640999.74</v>
      </c>
      <c r="AB65" s="4">
        <v>780</v>
      </c>
      <c r="AC65" s="4">
        <v>11</v>
      </c>
      <c r="AD65" s="5">
        <v>6256618.100000001</v>
      </c>
      <c r="AE65" s="4">
        <v>780</v>
      </c>
      <c r="AF65" s="4">
        <v>11</v>
      </c>
      <c r="AG65" s="5">
        <v>6180265.22</v>
      </c>
      <c r="AH65" s="5">
        <v>780</v>
      </c>
      <c r="AI65" s="5">
        <v>11</v>
      </c>
      <c r="AJ65" s="5">
        <v>6342708.22</v>
      </c>
      <c r="AK65" s="5">
        <v>780</v>
      </c>
      <c r="AL65" s="5">
        <v>11</v>
      </c>
      <c r="AM65" s="49">
        <f t="shared" si="0"/>
        <v>77171466.4</v>
      </c>
      <c r="AN65" s="49"/>
      <c r="AO65" s="49"/>
    </row>
    <row r="66" spans="1:41" ht="12">
      <c r="A66" s="8" t="s">
        <v>52</v>
      </c>
      <c r="B66" s="42" t="s">
        <v>0</v>
      </c>
      <c r="C66" s="5">
        <v>1209320.77</v>
      </c>
      <c r="D66" s="4">
        <v>208</v>
      </c>
      <c r="E66" s="4">
        <v>5</v>
      </c>
      <c r="F66" s="5">
        <v>1292732.09</v>
      </c>
      <c r="G66" s="4">
        <v>208</v>
      </c>
      <c r="H66" s="4">
        <v>5</v>
      </c>
      <c r="I66" s="5">
        <v>1272082.73</v>
      </c>
      <c r="J66" s="4">
        <v>208</v>
      </c>
      <c r="K66" s="4">
        <v>5</v>
      </c>
      <c r="L66" s="5">
        <v>1379088.35</v>
      </c>
      <c r="M66" s="4">
        <v>208</v>
      </c>
      <c r="N66" s="4">
        <v>5</v>
      </c>
      <c r="O66" s="5">
        <v>1350099.9100000001</v>
      </c>
      <c r="P66" s="4">
        <v>208</v>
      </c>
      <c r="Q66" s="4">
        <v>5</v>
      </c>
      <c r="R66" s="5">
        <v>1286285.96</v>
      </c>
      <c r="S66" s="4">
        <v>208</v>
      </c>
      <c r="T66" s="4">
        <v>5</v>
      </c>
      <c r="U66" s="5">
        <v>1275541.8900000001</v>
      </c>
      <c r="V66" s="4">
        <v>208</v>
      </c>
      <c r="W66" s="4">
        <v>5</v>
      </c>
      <c r="X66" s="5">
        <v>1262644.26</v>
      </c>
      <c r="Y66" s="4">
        <v>208</v>
      </c>
      <c r="Z66" s="4">
        <v>5</v>
      </c>
      <c r="AA66" s="5">
        <v>1369246.5999999999</v>
      </c>
      <c r="AB66" s="4">
        <v>208</v>
      </c>
      <c r="AC66" s="4">
        <v>5</v>
      </c>
      <c r="AD66" s="5">
        <v>1226996.1</v>
      </c>
      <c r="AE66" s="4">
        <v>208</v>
      </c>
      <c r="AF66" s="4">
        <v>5</v>
      </c>
      <c r="AG66" s="5">
        <v>1276049.99</v>
      </c>
      <c r="AH66" s="5">
        <v>208</v>
      </c>
      <c r="AI66" s="5">
        <v>5</v>
      </c>
      <c r="AJ66" s="5">
        <v>1178580.57</v>
      </c>
      <c r="AK66" s="5">
        <v>208</v>
      </c>
      <c r="AL66" s="5">
        <v>5</v>
      </c>
      <c r="AM66" s="49">
        <f t="shared" si="0"/>
        <v>15378669.22</v>
      </c>
      <c r="AN66" s="49"/>
      <c r="AO66" s="49"/>
    </row>
    <row r="67" spans="1:41" ht="12">
      <c r="A67" s="8" t="s">
        <v>53</v>
      </c>
      <c r="B67" s="42" t="s">
        <v>0</v>
      </c>
      <c r="C67" s="5">
        <v>6694420.77</v>
      </c>
      <c r="D67" s="4">
        <v>732</v>
      </c>
      <c r="E67" s="4">
        <v>11</v>
      </c>
      <c r="F67" s="5">
        <v>7052673.65</v>
      </c>
      <c r="G67" s="4">
        <v>732</v>
      </c>
      <c r="H67" s="4">
        <v>11</v>
      </c>
      <c r="I67" s="5">
        <v>6770186.460000001</v>
      </c>
      <c r="J67" s="4">
        <v>732</v>
      </c>
      <c r="K67" s="4">
        <v>11</v>
      </c>
      <c r="L67" s="5">
        <v>6777065.3100000005</v>
      </c>
      <c r="M67" s="4">
        <v>732</v>
      </c>
      <c r="N67" s="4">
        <v>11</v>
      </c>
      <c r="O67" s="5">
        <v>6524115.109999999</v>
      </c>
      <c r="P67" s="4">
        <v>732</v>
      </c>
      <c r="Q67" s="4">
        <v>11</v>
      </c>
      <c r="R67" s="5">
        <v>6696601.47</v>
      </c>
      <c r="S67" s="4">
        <v>732</v>
      </c>
      <c r="T67" s="4">
        <v>11</v>
      </c>
      <c r="U67" s="5">
        <v>6288332.61</v>
      </c>
      <c r="V67" s="4">
        <v>731</v>
      </c>
      <c r="W67" s="4">
        <v>11</v>
      </c>
      <c r="X67" s="5">
        <v>5947595.07</v>
      </c>
      <c r="Y67" s="4">
        <v>731</v>
      </c>
      <c r="Z67" s="4">
        <v>11</v>
      </c>
      <c r="AA67" s="5">
        <v>6536527.619999999</v>
      </c>
      <c r="AB67" s="4">
        <v>732</v>
      </c>
      <c r="AC67" s="4">
        <v>11</v>
      </c>
      <c r="AD67" s="5">
        <v>6291300.49</v>
      </c>
      <c r="AE67" s="4">
        <v>732</v>
      </c>
      <c r="AF67" s="4">
        <v>11</v>
      </c>
      <c r="AG67" s="5">
        <v>6671192.850000001</v>
      </c>
      <c r="AH67" s="5">
        <v>732</v>
      </c>
      <c r="AI67" s="5">
        <v>11</v>
      </c>
      <c r="AJ67" s="5">
        <v>6339164.01</v>
      </c>
      <c r="AK67" s="5">
        <v>731</v>
      </c>
      <c r="AL67" s="5">
        <v>11</v>
      </c>
      <c r="AM67" s="49">
        <f t="shared" si="0"/>
        <v>78589175.42</v>
      </c>
      <c r="AN67" s="49"/>
      <c r="AO67" s="49"/>
    </row>
    <row r="68" spans="1:41" ht="12">
      <c r="A68" s="8"/>
      <c r="B68" s="42"/>
      <c r="C68" s="5"/>
      <c r="D68" s="4"/>
      <c r="E68" s="4"/>
      <c r="F68" s="5"/>
      <c r="G68" s="4"/>
      <c r="H68" s="4"/>
      <c r="I68" s="17"/>
      <c r="J68" s="18"/>
      <c r="K68" s="18"/>
      <c r="L68" s="5"/>
      <c r="M68" s="4"/>
      <c r="N68" s="4"/>
      <c r="O68" s="5"/>
      <c r="P68" s="4"/>
      <c r="Q68" s="4"/>
      <c r="R68" s="5"/>
      <c r="S68" s="4"/>
      <c r="T68" s="4"/>
      <c r="U68" s="5"/>
      <c r="V68" s="4"/>
      <c r="W68" s="4"/>
      <c r="X68" s="5"/>
      <c r="Y68" s="4"/>
      <c r="Z68" s="4"/>
      <c r="AA68" s="5"/>
      <c r="AB68" s="4"/>
      <c r="AC68" s="4"/>
      <c r="AD68" s="5"/>
      <c r="AE68" s="4"/>
      <c r="AF68" s="4"/>
      <c r="AG68" s="5"/>
      <c r="AH68" s="4"/>
      <c r="AI68" s="4"/>
      <c r="AJ68" s="5"/>
      <c r="AK68" s="4"/>
      <c r="AL68" s="4"/>
      <c r="AM68" s="49"/>
      <c r="AN68" s="49"/>
      <c r="AO68" s="49"/>
    </row>
    <row r="69" spans="1:39" ht="12">
      <c r="A69" s="8"/>
      <c r="B69" s="42"/>
      <c r="C69" s="17"/>
      <c r="D69" s="17"/>
      <c r="E69" s="17"/>
      <c r="AM69" s="41"/>
    </row>
    <row r="70" spans="3:40" s="20" customFormat="1" ht="12.75" thickBot="1">
      <c r="C70" s="51">
        <f>SUM(C11:C69)</f>
        <v>230126698.82000002</v>
      </c>
      <c r="D70" s="52">
        <f aca="true" t="shared" si="1" ref="D70:AL70">SUM(D11:D69)</f>
        <v>26341</v>
      </c>
      <c r="E70" s="52">
        <f t="shared" si="1"/>
        <v>498</v>
      </c>
      <c r="F70" s="51">
        <f t="shared" si="1"/>
        <v>233906202.84</v>
      </c>
      <c r="G70" s="52">
        <f t="shared" si="1"/>
        <v>26355</v>
      </c>
      <c r="H70" s="52">
        <f t="shared" si="1"/>
        <v>498</v>
      </c>
      <c r="I70" s="51">
        <f t="shared" si="1"/>
        <v>224755883.22999996</v>
      </c>
      <c r="J70" s="52">
        <f t="shared" si="1"/>
        <v>26283</v>
      </c>
      <c r="K70" s="52">
        <f t="shared" si="1"/>
        <v>498</v>
      </c>
      <c r="L70" s="51">
        <f t="shared" si="1"/>
        <v>226658423.38</v>
      </c>
      <c r="M70" s="52">
        <f t="shared" si="1"/>
        <v>26293</v>
      </c>
      <c r="N70" s="52">
        <f t="shared" si="1"/>
        <v>498</v>
      </c>
      <c r="O70" s="51">
        <f t="shared" si="1"/>
        <v>222251817.21999997</v>
      </c>
      <c r="P70" s="52">
        <f t="shared" si="1"/>
        <v>26318</v>
      </c>
      <c r="Q70" s="52">
        <f t="shared" si="1"/>
        <v>498</v>
      </c>
      <c r="R70" s="51">
        <f t="shared" si="1"/>
        <v>234163440.41000003</v>
      </c>
      <c r="S70" s="52">
        <f t="shared" si="1"/>
        <v>26370</v>
      </c>
      <c r="T70" s="52">
        <f t="shared" si="1"/>
        <v>498</v>
      </c>
      <c r="U70" s="51">
        <f t="shared" si="1"/>
        <v>221696988.82000002</v>
      </c>
      <c r="V70" s="52">
        <f t="shared" si="1"/>
        <v>26384</v>
      </c>
      <c r="W70" s="52">
        <f t="shared" si="1"/>
        <v>496</v>
      </c>
      <c r="X70" s="51">
        <f t="shared" si="1"/>
        <v>203485946.59</v>
      </c>
      <c r="Y70" s="52">
        <f t="shared" si="1"/>
        <v>26352</v>
      </c>
      <c r="Z70" s="52">
        <f t="shared" si="1"/>
        <v>496</v>
      </c>
      <c r="AA70" s="51">
        <f t="shared" si="1"/>
        <v>227256885.78000006</v>
      </c>
      <c r="AB70" s="52">
        <f t="shared" si="1"/>
        <v>26354</v>
      </c>
      <c r="AC70" s="52">
        <f t="shared" si="1"/>
        <v>496</v>
      </c>
      <c r="AD70" s="51">
        <f t="shared" si="1"/>
        <v>220480889.70999998</v>
      </c>
      <c r="AE70" s="52">
        <f t="shared" si="1"/>
        <v>26364</v>
      </c>
      <c r="AF70" s="52">
        <f t="shared" si="1"/>
        <v>495</v>
      </c>
      <c r="AG70" s="51">
        <f t="shared" si="1"/>
        <v>227242426.1500001</v>
      </c>
      <c r="AH70" s="52">
        <f t="shared" si="1"/>
        <v>26374</v>
      </c>
      <c r="AI70" s="52">
        <f t="shared" si="1"/>
        <v>495</v>
      </c>
      <c r="AJ70" s="51">
        <f t="shared" si="1"/>
        <v>223258421.85</v>
      </c>
      <c r="AK70" s="52">
        <f t="shared" si="1"/>
        <v>26384</v>
      </c>
      <c r="AL70" s="52">
        <f t="shared" si="1"/>
        <v>495</v>
      </c>
      <c r="AM70" s="51">
        <f>SUM(AM11:AM67)</f>
        <v>2695284024.7999997</v>
      </c>
      <c r="AN70" s="58"/>
    </row>
    <row r="71" spans="3:39" ht="12.75" thickTop="1">
      <c r="C71" s="50"/>
      <c r="D71" s="50"/>
      <c r="E71" s="50"/>
      <c r="F71" s="50"/>
      <c r="G71" s="50"/>
      <c r="H71" s="50"/>
      <c r="I71" s="50"/>
      <c r="J71" s="50"/>
      <c r="K71" s="50"/>
      <c r="L71" s="74"/>
      <c r="M71" s="74"/>
      <c r="N71" s="74"/>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row>
    <row r="72" spans="12:39" ht="12">
      <c r="L72" s="41"/>
      <c r="M72" s="41"/>
      <c r="N72" s="41"/>
      <c r="AM72" s="17"/>
    </row>
    <row r="73" spans="3:39" ht="12">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row>
    <row r="74" spans="1:39" ht="12">
      <c r="A74" s="56" t="s">
        <v>110</v>
      </c>
      <c r="O74" s="41"/>
      <c r="P74" s="41"/>
      <c r="Q74" s="41"/>
      <c r="AM74" s="17"/>
    </row>
    <row r="75" ht="12">
      <c r="AM75" s="41"/>
    </row>
    <row r="76" spans="1:2" ht="12.75">
      <c r="A76" s="44" t="s">
        <v>89</v>
      </c>
      <c r="B76" s="59" t="s">
        <v>90</v>
      </c>
    </row>
    <row r="77" spans="1:2" ht="12.75">
      <c r="A77" s="44"/>
      <c r="B77" s="7" t="s">
        <v>91</v>
      </c>
    </row>
    <row r="78" spans="1:2" ht="12.75">
      <c r="A78"/>
      <c r="B78" s="7" t="s">
        <v>92</v>
      </c>
    </row>
    <row r="79" spans="1:2" ht="12.75">
      <c r="A79"/>
      <c r="B79" s="7" t="s">
        <v>93</v>
      </c>
    </row>
    <row r="80" spans="1:2" ht="12.75">
      <c r="A80" s="44"/>
      <c r="B80" s="7" t="s">
        <v>94</v>
      </c>
    </row>
    <row r="81" spans="1:2" ht="12.75">
      <c r="A81"/>
      <c r="B81" s="7" t="s">
        <v>95</v>
      </c>
    </row>
    <row r="82" spans="1:2" ht="12.75">
      <c r="A82"/>
      <c r="B82" s="7" t="s">
        <v>96</v>
      </c>
    </row>
    <row r="83" spans="1:2" ht="12.75">
      <c r="A83"/>
      <c r="B83" s="7" t="s">
        <v>97</v>
      </c>
    </row>
    <row r="84" spans="1:2" ht="12.75">
      <c r="A84"/>
      <c r="B84" s="7" t="s">
        <v>98</v>
      </c>
    </row>
    <row r="85" spans="1:2" ht="12.75">
      <c r="A85"/>
      <c r="B85" s="7" t="s">
        <v>99</v>
      </c>
    </row>
    <row r="86" spans="1:2" ht="12.75">
      <c r="A86"/>
      <c r="B86" s="7" t="s">
        <v>100</v>
      </c>
    </row>
    <row r="87" spans="1:2" ht="12.75">
      <c r="A87"/>
      <c r="B87" s="7" t="s">
        <v>101</v>
      </c>
    </row>
  </sheetData>
  <sheetProtection/>
  <mergeCells count="12">
    <mergeCell ref="U9:W9"/>
    <mergeCell ref="X9:Z9"/>
    <mergeCell ref="AA9:AC9"/>
    <mergeCell ref="AD9:AF9"/>
    <mergeCell ref="AG9:AI9"/>
    <mergeCell ref="AJ9:AL9"/>
    <mergeCell ref="C9:E9"/>
    <mergeCell ref="F9:H9"/>
    <mergeCell ref="I9:K9"/>
    <mergeCell ref="L9:N9"/>
    <mergeCell ref="O9:Q9"/>
    <mergeCell ref="R9:T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Victorian Commission for Gambling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VCGLR-User</dc:creator>
  <cp:keywords/>
  <dc:description/>
  <cp:lastModifiedBy>Bree Yates</cp:lastModifiedBy>
  <cp:lastPrinted>2014-02-25T05:34:08Z</cp:lastPrinted>
  <dcterms:created xsi:type="dcterms:W3CDTF">2013-06-27T00:47:44Z</dcterms:created>
  <dcterms:modified xsi:type="dcterms:W3CDTF">2020-04-23T22:19:16Z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